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28575" windowHeight="12720" activeTab="2"/>
  </bookViews>
  <sheets>
    <sheet name="оригинал ниж раб." sheetId="10" r:id="rId1"/>
    <sheet name="оригинал пром раб." sheetId="9" r:id="rId2"/>
    <sheet name="оригинал  рабочий вар. верх" sheetId="8" r:id="rId3"/>
  </sheets>
  <definedNames>
    <definedName name="_xlnm.Print_Area" localSheetId="2">'оригинал  рабочий вар. верх'!$A$1:$K$98</definedName>
    <definedName name="_xlnm.Print_Area" localSheetId="0">'оригинал ниж раб.'!$A$1:$M$93</definedName>
    <definedName name="_xlnm.Print_Area" localSheetId="1">'оригинал пром раб.'!$A$1:$K$95</definedName>
  </definedNames>
  <calcPr calcId="162913"/>
</workbook>
</file>

<file path=xl/calcChain.xml><?xml version="1.0" encoding="utf-8"?>
<calcChain xmlns="http://schemas.openxmlformats.org/spreadsheetml/2006/main">
  <c r="AD42" i="9" l="1"/>
  <c r="AB42" i="9"/>
  <c r="M41" i="8"/>
  <c r="M52" i="8"/>
  <c r="M87" i="8"/>
  <c r="Q50" i="8"/>
  <c r="R50" i="8" s="1"/>
  <c r="P50" i="8"/>
  <c r="O50" i="8"/>
  <c r="Q32" i="8"/>
  <c r="Q33" i="8"/>
  <c r="Q34" i="8"/>
  <c r="Q35" i="8"/>
  <c r="Q36" i="8"/>
  <c r="Q37" i="8"/>
  <c r="R37" i="8" s="1"/>
  <c r="Q38" i="8"/>
  <c r="R38" i="8" s="1"/>
  <c r="Q39" i="8"/>
  <c r="Q40" i="8"/>
  <c r="Q41" i="8"/>
  <c r="Q42" i="8"/>
  <c r="Q43" i="8"/>
  <c r="Q44" i="8"/>
  <c r="Q45" i="8"/>
  <c r="Q46" i="8"/>
  <c r="Q47" i="8"/>
  <c r="Q48" i="8"/>
  <c r="Q49" i="8"/>
  <c r="Q51" i="8"/>
  <c r="Q52" i="8"/>
  <c r="Q31" i="8"/>
  <c r="X79" i="9" l="1"/>
  <c r="L80" i="10"/>
  <c r="Y80" i="10"/>
  <c r="X80" i="10"/>
  <c r="W80" i="10"/>
  <c r="X23" i="9"/>
  <c r="Y23" i="9"/>
  <c r="K23" i="9" s="1"/>
  <c r="V23" i="9"/>
  <c r="X31" i="9"/>
  <c r="Y31" i="9" s="1"/>
  <c r="K31" i="9" s="1"/>
  <c r="V31" i="9"/>
  <c r="X47" i="9"/>
  <c r="Y47" i="9" s="1"/>
  <c r="K47" i="9" s="1"/>
  <c r="V47" i="9"/>
  <c r="Y79" i="9"/>
  <c r="K79" i="9" s="1"/>
  <c r="V79" i="9"/>
  <c r="P79" i="9"/>
  <c r="T29" i="9"/>
  <c r="S29" i="9"/>
  <c r="R29" i="9"/>
  <c r="Q29" i="9"/>
  <c r="S79" i="9"/>
  <c r="T79" i="9" s="1"/>
  <c r="S32" i="9"/>
  <c r="T32" i="9" s="1"/>
  <c r="O14" i="9"/>
  <c r="O15" i="9"/>
  <c r="O37" i="9"/>
  <c r="R37" i="9" s="1"/>
  <c r="S27" i="9"/>
  <c r="R39" i="9"/>
  <c r="R79" i="9"/>
  <c r="Q79" i="9"/>
  <c r="AD31" i="9" l="1"/>
  <c r="AB31" i="9"/>
  <c r="AB47" i="9"/>
  <c r="AD47" i="9"/>
  <c r="R31" i="8"/>
  <c r="R32" i="8"/>
  <c r="R36" i="8"/>
  <c r="P32" i="8"/>
  <c r="P44" i="8"/>
  <c r="P48" i="8"/>
  <c r="P31" i="8"/>
  <c r="O32" i="8"/>
  <c r="O34" i="8"/>
  <c r="O38" i="8"/>
  <c r="O44" i="8"/>
  <c r="O48" i="8"/>
  <c r="O31" i="8"/>
  <c r="R27" i="10"/>
  <c r="R26" i="10"/>
  <c r="Q28" i="10"/>
  <c r="Q29" i="10"/>
  <c r="Q30" i="10"/>
  <c r="Q31" i="10"/>
  <c r="R31" i="10" s="1"/>
  <c r="Q32" i="10"/>
  <c r="Q33" i="10"/>
  <c r="Q34" i="10"/>
  <c r="Q35" i="10"/>
  <c r="R35" i="10" s="1"/>
  <c r="Q36" i="10"/>
  <c r="Q37" i="10"/>
  <c r="Q38" i="10"/>
  <c r="Q39" i="10"/>
  <c r="R39" i="10" s="1"/>
  <c r="Q40" i="10"/>
  <c r="Q41" i="10"/>
  <c r="Q42" i="10"/>
  <c r="Q43" i="10"/>
  <c r="Q44" i="10"/>
  <c r="Q45" i="10"/>
  <c r="Q46" i="10"/>
  <c r="R46" i="10" s="1"/>
  <c r="Q47" i="10"/>
  <c r="Q27" i="10"/>
  <c r="Q26" i="10"/>
  <c r="R47" i="10"/>
  <c r="R45" i="10"/>
  <c r="R44" i="10"/>
  <c r="R43" i="10"/>
  <c r="R42" i="10"/>
  <c r="R41" i="10"/>
  <c r="R40" i="10"/>
  <c r="R38" i="10"/>
  <c r="R37" i="10"/>
  <c r="R36" i="10"/>
  <c r="R34" i="10"/>
  <c r="R33" i="10"/>
  <c r="R32" i="10"/>
  <c r="R30" i="10"/>
  <c r="R29" i="10"/>
  <c r="R28" i="10"/>
  <c r="M27" i="10"/>
  <c r="M26" i="10"/>
  <c r="T27" i="9"/>
  <c r="K27" i="9" s="1"/>
  <c r="S31" i="9"/>
  <c r="T31" i="9" s="1"/>
  <c r="Q31" i="9"/>
  <c r="S28" i="9"/>
  <c r="T28" i="9" s="1"/>
  <c r="K28" i="9" s="1"/>
  <c r="S30" i="9"/>
  <c r="T30" i="9" s="1"/>
  <c r="S33" i="9"/>
  <c r="T33" i="9" s="1"/>
  <c r="S34" i="9"/>
  <c r="T34" i="9" s="1"/>
  <c r="S35" i="9"/>
  <c r="T35" i="9" s="1"/>
  <c r="S36" i="9"/>
  <c r="T36" i="9" s="1"/>
  <c r="K36" i="9" s="1"/>
  <c r="S37" i="9"/>
  <c r="S38" i="9"/>
  <c r="T38" i="9" s="1"/>
  <c r="S39" i="9"/>
  <c r="T39" i="9" s="1"/>
  <c r="S40" i="9"/>
  <c r="T40" i="9" s="1"/>
  <c r="S41" i="9"/>
  <c r="S42" i="9"/>
  <c r="T42" i="9" s="1"/>
  <c r="S43" i="9"/>
  <c r="T43" i="9" s="1"/>
  <c r="K43" i="9" s="1"/>
  <c r="S44" i="9"/>
  <c r="T44" i="9" s="1"/>
  <c r="S45" i="9"/>
  <c r="T45" i="9" s="1"/>
  <c r="S46" i="9"/>
  <c r="T46" i="9" s="1"/>
  <c r="S47" i="9"/>
  <c r="T47" i="9" s="1"/>
  <c r="S48" i="9"/>
  <c r="M34" i="10"/>
  <c r="N69" i="10"/>
  <c r="M81" i="10"/>
  <c r="M46" i="10"/>
  <c r="M45" i="10"/>
  <c r="M44" i="10"/>
  <c r="M43" i="10"/>
  <c r="M47" i="10" s="1"/>
  <c r="M42" i="10"/>
  <c r="M40" i="10"/>
  <c r="M39" i="10"/>
  <c r="M38" i="10"/>
  <c r="M37" i="10"/>
  <c r="M36" i="10"/>
  <c r="M35" i="10"/>
  <c r="M33" i="10"/>
  <c r="M32" i="10"/>
  <c r="M31" i="10"/>
  <c r="M30" i="10"/>
  <c r="M29" i="10"/>
  <c r="M28" i="10"/>
  <c r="M7" i="10"/>
  <c r="P49" i="8"/>
  <c r="P45" i="8"/>
  <c r="O36" i="8"/>
  <c r="O35" i="8"/>
  <c r="P34" i="8"/>
  <c r="R27" i="9"/>
  <c r="O94" i="9"/>
  <c r="O84" i="9"/>
  <c r="R28" i="9"/>
  <c r="Q30" i="9"/>
  <c r="R30" i="9"/>
  <c r="R31" i="9"/>
  <c r="R32" i="9"/>
  <c r="Q32" i="9"/>
  <c r="Q33" i="9"/>
  <c r="Q34" i="9"/>
  <c r="R34" i="9"/>
  <c r="Q35" i="9"/>
  <c r="R35" i="9"/>
  <c r="R36" i="9"/>
  <c r="Q36" i="9"/>
  <c r="Q37" i="9"/>
  <c r="Q38" i="9"/>
  <c r="R38" i="9"/>
  <c r="Q39" i="9"/>
  <c r="Q40" i="9"/>
  <c r="R40" i="9"/>
  <c r="Q41" i="9"/>
  <c r="R41" i="9"/>
  <c r="T41" i="9"/>
  <c r="Q42" i="9"/>
  <c r="R42" i="9"/>
  <c r="R43" i="9"/>
  <c r="Q43" i="9"/>
  <c r="Q44" i="9"/>
  <c r="Q45" i="9"/>
  <c r="R45" i="9"/>
  <c r="Q46" i="9"/>
  <c r="R46" i="9"/>
  <c r="R47" i="9"/>
  <c r="Q47" i="9"/>
  <c r="Q48" i="9"/>
  <c r="K94" i="9"/>
  <c r="AB36" i="9" l="1"/>
  <c r="AD36" i="9"/>
  <c r="AB27" i="9"/>
  <c r="AB43" i="9"/>
  <c r="AD43" i="9"/>
  <c r="AA43" i="9"/>
  <c r="M43" i="9"/>
  <c r="AD28" i="9"/>
  <c r="AB28" i="9"/>
  <c r="M28" i="9"/>
  <c r="AA28" i="9"/>
  <c r="P33" i="8"/>
  <c r="P38" i="8"/>
  <c r="O43" i="8"/>
  <c r="P43" i="8"/>
  <c r="O51" i="8"/>
  <c r="O47" i="8"/>
  <c r="O42" i="8"/>
  <c r="O37" i="8"/>
  <c r="O33" i="8"/>
  <c r="P51" i="8"/>
  <c r="P47" i="8"/>
  <c r="P42" i="8"/>
  <c r="P36" i="8"/>
  <c r="R49" i="8"/>
  <c r="R45" i="8"/>
  <c r="R40" i="8"/>
  <c r="R35" i="8"/>
  <c r="R48" i="8"/>
  <c r="R44" i="8"/>
  <c r="P37" i="8"/>
  <c r="R46" i="8"/>
  <c r="O39" i="8"/>
  <c r="O46" i="8"/>
  <c r="P46" i="8"/>
  <c r="P35" i="8"/>
  <c r="R39" i="8"/>
  <c r="R51" i="8"/>
  <c r="R47" i="8"/>
  <c r="R43" i="8"/>
  <c r="R34" i="8"/>
  <c r="P40" i="8"/>
  <c r="O49" i="8"/>
  <c r="O45" i="8"/>
  <c r="O40" i="8"/>
  <c r="P39" i="8"/>
  <c r="R42" i="8"/>
  <c r="R33" i="8"/>
  <c r="R48" i="9"/>
  <c r="R44" i="9"/>
  <c r="R33" i="9"/>
  <c r="T48" i="9"/>
  <c r="K48" i="9" s="1"/>
  <c r="T37" i="9"/>
  <c r="K37" i="9" s="1"/>
  <c r="AD37" i="9" l="1"/>
  <c r="AB37" i="9"/>
  <c r="AB48" i="9"/>
  <c r="AD48" i="9"/>
  <c r="P41" i="8"/>
  <c r="O41" i="8"/>
  <c r="R41" i="8"/>
  <c r="R52" i="8"/>
  <c r="P52" i="8"/>
  <c r="O52" i="8"/>
  <c r="K34" i="9"/>
  <c r="K38" i="9"/>
  <c r="K39" i="9"/>
  <c r="AD38" i="9" l="1"/>
  <c r="AB38" i="9"/>
  <c r="AD34" i="9"/>
  <c r="AB34" i="9"/>
  <c r="AB39" i="9"/>
  <c r="M39" i="9"/>
  <c r="AA39" i="9"/>
  <c r="AD39" i="9"/>
  <c r="J33" i="8"/>
  <c r="J34" i="8"/>
  <c r="J35" i="8"/>
  <c r="J36" i="8"/>
  <c r="J37" i="8"/>
  <c r="J38" i="8"/>
  <c r="J39" i="8"/>
  <c r="J40" i="8"/>
  <c r="J42" i="8"/>
  <c r="J43" i="8"/>
  <c r="J44" i="8"/>
  <c r="J45" i="8"/>
  <c r="J46" i="8"/>
  <c r="J47" i="8"/>
  <c r="J48" i="8"/>
  <c r="J49" i="8"/>
  <c r="J50" i="8"/>
  <c r="J51" i="8"/>
  <c r="K87" i="8"/>
  <c r="J41" i="8"/>
  <c r="K29" i="9"/>
  <c r="K33" i="9"/>
  <c r="K41" i="9"/>
  <c r="K45" i="9"/>
  <c r="K30" i="9"/>
  <c r="K32" i="9"/>
  <c r="K35" i="9"/>
  <c r="K40" i="9"/>
  <c r="K44" i="9"/>
  <c r="K46" i="9"/>
  <c r="P26" i="10"/>
  <c r="K26" i="10"/>
  <c r="L81" i="10"/>
  <c r="AD32" i="9" l="1"/>
  <c r="AA32" i="9"/>
  <c r="AB32" i="9"/>
  <c r="M32" i="9"/>
  <c r="AB44" i="9"/>
  <c r="AD44" i="9"/>
  <c r="AB30" i="9"/>
  <c r="M31" i="9"/>
  <c r="AA31" i="9"/>
  <c r="AD46" i="9"/>
  <c r="AA46" i="9"/>
  <c r="M46" i="9"/>
  <c r="AB46" i="9"/>
  <c r="AD33" i="9"/>
  <c r="AB33" i="9"/>
  <c r="M34" i="9"/>
  <c r="AD29" i="9"/>
  <c r="M29" i="9"/>
  <c r="AB29" i="9"/>
  <c r="AA29" i="9"/>
  <c r="AA40" i="9"/>
  <c r="AB40" i="9"/>
  <c r="AD40" i="9"/>
  <c r="M40" i="9"/>
  <c r="AA45" i="9"/>
  <c r="M45" i="9"/>
  <c r="AB45" i="9"/>
  <c r="AD45" i="9"/>
  <c r="AA34" i="9"/>
  <c r="AB35" i="9"/>
  <c r="M35" i="9"/>
  <c r="AD35" i="9"/>
  <c r="AA35" i="9"/>
  <c r="AD41" i="9"/>
  <c r="AB41" i="9"/>
  <c r="M42" i="9"/>
  <c r="AA42" i="9"/>
  <c r="J52" i="8"/>
  <c r="K81" i="10" l="1"/>
  <c r="K84" i="9"/>
  <c r="J87" i="8"/>
  <c r="O29" i="10"/>
  <c r="P29" i="10"/>
  <c r="K29" i="10"/>
  <c r="O30" i="10"/>
  <c r="P30" i="10"/>
  <c r="K30" i="10"/>
  <c r="O31" i="10"/>
  <c r="P31" i="10"/>
  <c r="K31" i="10"/>
  <c r="O32" i="10"/>
  <c r="P32" i="10"/>
  <c r="K32" i="10"/>
  <c r="O33" i="10"/>
  <c r="P33" i="10"/>
  <c r="K33" i="10"/>
  <c r="O34" i="10"/>
  <c r="P34" i="10"/>
  <c r="K34" i="10"/>
  <c r="O35" i="10"/>
  <c r="P35" i="10"/>
  <c r="K35" i="10"/>
  <c r="K36" i="10"/>
  <c r="P36" i="10"/>
  <c r="K37" i="10"/>
  <c r="P37" i="10"/>
  <c r="K38" i="10"/>
  <c r="P38" i="10"/>
  <c r="P39" i="10"/>
  <c r="K39" i="10"/>
  <c r="P40" i="10"/>
  <c r="K40" i="10"/>
  <c r="O41" i="10"/>
  <c r="P41" i="10"/>
  <c r="K41" i="10"/>
  <c r="O42" i="10"/>
  <c r="P42" i="10"/>
  <c r="K42" i="10"/>
  <c r="P43" i="10"/>
  <c r="K43" i="10"/>
  <c r="O44" i="10"/>
  <c r="P44" i="10"/>
  <c r="K44" i="10"/>
  <c r="O45" i="10"/>
  <c r="P45" i="10"/>
  <c r="K45" i="10"/>
  <c r="O46" i="10"/>
  <c r="P46" i="10"/>
  <c r="K46" i="10"/>
  <c r="K47" i="10"/>
  <c r="P47" i="10"/>
  <c r="P28" i="10"/>
  <c r="K28" i="10"/>
  <c r="K27" i="10"/>
  <c r="P27" i="10"/>
  <c r="J31" i="8"/>
  <c r="J32" i="8"/>
</calcChain>
</file>

<file path=xl/comments1.xml><?xml version="1.0" encoding="utf-8"?>
<comments xmlns="http://schemas.openxmlformats.org/spreadsheetml/2006/main">
  <authors>
    <author>User</author>
  </authors>
  <commentList>
    <comment ref="AD2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оставляем прежнюю цену, от 01.07.22</t>
        </r>
      </text>
    </comment>
    <comment ref="AD3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оставляем прежнюю цену, от 01.07.20222</t>
        </r>
      </text>
    </comment>
  </commentList>
</comments>
</file>

<file path=xl/sharedStrings.xml><?xml version="1.0" encoding="utf-8"?>
<sst xmlns="http://schemas.openxmlformats.org/spreadsheetml/2006/main" count="520" uniqueCount="127">
  <si>
    <t>2. РЕАЛИЗУЕМЫЕ НА УСЛОВИЯХ ФРАНКО-ПРОМЕЖУТОЧНЫЙ ЛЕСОСКЛАД</t>
  </si>
  <si>
    <t>Лесоматериалы круглые хвойных пород</t>
  </si>
  <si>
    <t>№</t>
  </si>
  <si>
    <t>Наименование продукции</t>
  </si>
  <si>
    <t>Сорт</t>
  </si>
  <si>
    <t>Порода</t>
  </si>
  <si>
    <t>Толщина, см</t>
  </si>
  <si>
    <t>Цена за 1 плотный куб.м, бел.руб.,коп. без НДС</t>
  </si>
  <si>
    <t>сосна</t>
  </si>
  <si>
    <t>10-13</t>
  </si>
  <si>
    <t>26 и более</t>
  </si>
  <si>
    <t>ель</t>
  </si>
  <si>
    <t>СТБ 1712-2007</t>
  </si>
  <si>
    <t>береза</t>
  </si>
  <si>
    <t>береза и все мягколиственные породы</t>
  </si>
  <si>
    <t>6-24</t>
  </si>
  <si>
    <t>16-24</t>
  </si>
  <si>
    <t>ТУ РБ 100195503.014-2003</t>
  </si>
  <si>
    <t>FSC 100%, длина от 0,5 до 6,5 м</t>
  </si>
  <si>
    <t>хвойное</t>
  </si>
  <si>
    <t>от 4</t>
  </si>
  <si>
    <t>мягколиственное</t>
  </si>
  <si>
    <t>твердолиственное</t>
  </si>
  <si>
    <t>осина</t>
  </si>
  <si>
    <t>3. РЕАЛИЗУЕМЫЕ НА УСЛОВИЯХ ФРАНКО-НИЖНИЙ ЛЕСОСКЛАД</t>
  </si>
  <si>
    <t>Цена за 1 плотный куб.м, бел.руб.,коп., без НДС</t>
  </si>
  <si>
    <t>2,3</t>
  </si>
  <si>
    <t xml:space="preserve">Лесоматериалы круглые хвойных пород </t>
  </si>
  <si>
    <t>D</t>
  </si>
  <si>
    <t>до 13</t>
  </si>
  <si>
    <t>14-25</t>
  </si>
  <si>
    <t>B</t>
  </si>
  <si>
    <t>C</t>
  </si>
  <si>
    <t>A</t>
  </si>
  <si>
    <t>любые</t>
  </si>
  <si>
    <t>до13</t>
  </si>
  <si>
    <t>дуб</t>
  </si>
  <si>
    <t xml:space="preserve">Лесоматериалы круглые хвойных пород  </t>
  </si>
  <si>
    <t>Лесоматериалы круглые лиственных пород , FSC 100%, длина от 0,5до 4,0 м,СТБ 2315-2-2013(EN1316-2:2012, NEQ) PEFS 100%</t>
  </si>
  <si>
    <t>26и более</t>
  </si>
  <si>
    <t>Лесоматериалы круглые лиственных пород , FSC 100%, СТБ 2315-2-2013 (EN 1316-2:2012, NEQ)длина от 2,0 до 6,0 м PEFS 100%</t>
  </si>
  <si>
    <t>Лесоматериалы круглые лиственных пород для выработки шпона (фанерное бревно), FSC 100%,  длина 1,3 и 1,6 м и кратные им</t>
  </si>
  <si>
    <t>Сырье древесное технологическое</t>
  </si>
  <si>
    <t>Сырье древесное технологичное</t>
  </si>
  <si>
    <t>B,C</t>
  </si>
  <si>
    <t>6-13</t>
  </si>
  <si>
    <r>
      <t>Лесоматериалы круглые лиственных пород для выработки целлюлозы и древесной массы (</t>
    </r>
    <r>
      <rPr>
        <b/>
        <sz val="9"/>
        <rFont val="Times New Roman"/>
        <family val="1"/>
        <charset val="204"/>
      </rPr>
      <t>балансы</t>
    </r>
    <r>
      <rPr>
        <sz val="9"/>
        <rFont val="Times New Roman"/>
        <family val="1"/>
        <charset val="204"/>
      </rPr>
      <t>), FSC 100%,  длина 0,75; 1,0; 1,1; 1,25; 2,0 и кратные им</t>
    </r>
  </si>
  <si>
    <r>
      <t>Лесоматериалы круглые хвойных пород для выработки целлюлозы и древесной массы (</t>
    </r>
    <r>
      <rPr>
        <b/>
        <sz val="9"/>
        <rFont val="Times New Roman"/>
        <family val="1"/>
        <charset val="204"/>
      </rPr>
      <t>балансы</t>
    </r>
    <r>
      <rPr>
        <sz val="9"/>
        <rFont val="Times New Roman"/>
        <family val="1"/>
        <charset val="204"/>
      </rPr>
      <t>),FSC 100%, длина 0,75; 1,1; 1; 1,2; 1,25; 2,0 и кратные им</t>
    </r>
  </si>
  <si>
    <t>УТВЕРЖДАЮ:</t>
  </si>
  <si>
    <t>1. РЕАЛИЗУЕМЫЕ НА УСЛОВИЯХ ФРАНКО-ВЕРХНИЙ ЛЕСОСКЛАД</t>
  </si>
  <si>
    <r>
      <t>Лесоматериалы круглые лиственных пород для выработки целлюлозы и древесной массы (</t>
    </r>
    <r>
      <rPr>
        <b/>
        <sz val="9"/>
        <rFont val="Times New Roman"/>
        <family val="1"/>
        <charset val="204"/>
      </rPr>
      <t>балансы</t>
    </r>
    <r>
      <rPr>
        <sz val="9"/>
        <rFont val="Times New Roman"/>
        <family val="1"/>
        <charset val="204"/>
      </rPr>
      <t>),FSC 100%, длина 0,75; 1,1; 1; 1,2; 1,25; 2,0 и кратные им</t>
    </r>
  </si>
  <si>
    <t>Лесоматериалы круглые лиственных пород для выработки шпона (фанерное бревно), FSC 100%,  длина 1,3 и 1,6 м и кратные им  PEFC 100%</t>
  </si>
  <si>
    <t>СЫРЬЕ ДРЕВЕСНОЕ ТЕХНОЛОГИЧЕСКОЕ</t>
  </si>
  <si>
    <t>FSC 100%, длина от 0,5 до 6,5 м  PEFC 100%</t>
  </si>
  <si>
    <t>мягколиственные</t>
  </si>
  <si>
    <t>твердолиственные</t>
  </si>
  <si>
    <t xml:space="preserve">до 13 </t>
  </si>
  <si>
    <t>Лесоматериалы круглые лиственных пород , FSC 100%, длина от 2,0 до 6,0 м СТБ 2315-2-2013 (EN 1316-2 2012, NEQ)  PEFC 100%</t>
  </si>
  <si>
    <t xml:space="preserve"> Лесоматериалы круглые лиственные FSC 100%, длина от 0,5 до 4,0 м, СТБ 2315-2-2013 (EN 1316-2:2012, NEQ)  PEFC 100%</t>
  </si>
  <si>
    <t>А.А. Козак</t>
  </si>
  <si>
    <t>С,D</t>
  </si>
  <si>
    <t>C,D</t>
  </si>
  <si>
    <t>Лесоматериалы круглые хвойных пород , FSC 100%, длина от 3,0 до 6,5 м  СТБ 2316-2-2013 (EN 1927-2:2008, MOD)  PEFC 100%</t>
  </si>
  <si>
    <t xml:space="preserve"> Лесоматериалы круглые хвойных пород, FSC 100%, длина от 0,5 до 4,0 м, СТБ 2316-2-2013 (EN 1927-2:2008, MOD)  PEFC 100%</t>
  </si>
  <si>
    <t xml:space="preserve"> Лесоматериалы круглые хвойных пород FSC 100%, длина от 0,5 до 4,0 м, СТБ 2316-1-2013 (EN 1927-1:2008, MOD)  PEFC 100%</t>
  </si>
  <si>
    <t>Лесоматериалы круглые хвойных пород , FSC 100%, длина от 3,0 до 6,5 м СТБ 2316-1-2013 (EN 1927-1:2008,MOD) PEFC 100%</t>
  </si>
  <si>
    <t>Лесоматериалы круглые лиственных пород , FSC 100%, длина от 2,0 до 6,0 м СТБ 2315-2-2013 (EN 1316-2:2012, NEQ)  PEFC 100%</t>
  </si>
  <si>
    <t>Лесоматериалы круглые лиственных пород</t>
  </si>
  <si>
    <t>Лесоматериалы круглые  лиственных пород</t>
  </si>
  <si>
    <t>Лесоматериалы круглые лиственных пород, FSC 100%, длина от 2,0 до 6,0 м СТБ 2315-2-2013 (EN 1316-2:2012, NEQ)  PEFC 100%</t>
  </si>
  <si>
    <t>Лесоматериалы круглые лиственных пород, FSC 100% СТБ 2315-2-2013 (EN 1316-2:2012, NEQ) длина 0,5-6,0 м PEFS 100%</t>
  </si>
  <si>
    <t>Лесоматериалы круглые лиственных пород,  FSC 100%, СТБ 2315-1-2013 (EN 1316-1:2012, NEQ) длина от 2,0 до 6,0 м    PEFC 100%</t>
  </si>
  <si>
    <r>
      <t>Лесоматериалы круглые хвойных пород для выработки целлюлозы и древесной массы (</t>
    </r>
    <r>
      <rPr>
        <b/>
        <sz val="9"/>
        <rFont val="Times New Roman"/>
        <family val="1"/>
        <charset val="204"/>
      </rPr>
      <t>балансы</t>
    </r>
    <r>
      <rPr>
        <sz val="9"/>
        <rFont val="Times New Roman"/>
        <family val="1"/>
        <charset val="204"/>
      </rPr>
      <t xml:space="preserve">), FSC 100%, длина 0,75; 1,1; 1; 1,2; 1,25; 2,0 и кратные им </t>
    </r>
  </si>
  <si>
    <t>Лесоматериалы круглые хвойных пород FSC 100%, СТБ 2316-2-2013     (EN 1927-2:2008,MOD), длина от 3,0 до 6,5 м PEFS 100%</t>
  </si>
  <si>
    <t>Лесоматериалы круглые хвойных пород ,FSC 100%, длина от 0,5 до 4,0 м,СТБ 2316-2-2013(EN 1927-2:2008, MOD) PEFS 100%</t>
  </si>
  <si>
    <t>Лесоматериалы круглые хвойных пород  СТБ 2316-1-2013                    (EN 1927-1:2008, MOD) FSC 100%, длина от 3,0 до 6,5 м   PEFS 100%</t>
  </si>
  <si>
    <t>Лесоматериалы круглые хвойных пород ,FSC 100%, длина от 0,5до 4,0 м, СТБ 2316-1-2013(EN 1927-1:2008, MOD) PEFS 100%</t>
  </si>
  <si>
    <t>Лесоматериалы круглые хвойных пород ,FSC 100%, длина от 0,5до 4,0 м, СТБ 2316-1-2013 (EN 1927-1:2008, MOD) PEFS 100%</t>
  </si>
  <si>
    <t>ольха</t>
  </si>
  <si>
    <t>Лесоматериалы круглые лиственных пород , FSC 100%, СТБ 2315-2-2013 (EN 1316-2:2012, NEQ) длина от 2,0 до 6,0 м PEFS 100%</t>
  </si>
  <si>
    <t>Лесоматериалы круглые лиственных пород , FSC 100%, длина от 0,5 до 4,0 м, СТБ 2315-2-2013(EN 1316-2:2012, NEQ) PEFS 100%</t>
  </si>
  <si>
    <t xml:space="preserve">ольха </t>
  </si>
  <si>
    <t>Лесоматериалы круглые лиственных пород , FSC 100%, длина от 0,5 до 4,0 м, СТБ 2315-2-2013 (EN 1316-2:2012, NEQ) PEFS 100%</t>
  </si>
  <si>
    <t>Лесоматериалы круглые лиственных пород, FSC 100%,   СТБ 2315-2-2013 (EN 1316-2:2012, NEQ)  длина от 2,0 до 6,0 м  PEFS 100%</t>
  </si>
  <si>
    <t>Лесоматериалы круглые лиственных пород , FSC 100%, СТБ 2315-1-2013 (EN 1316-1:2012, NEQ)  длина от 2,0 до 6,0 м  PEFS 100%</t>
  </si>
  <si>
    <t>Лесоматериалы круглые лиственных пород для выработки целлюлозы и древесной массы (балансы), FSC 100%, длина 0,75; 1,1; 1; 1,2; 1,25; 2,0 и кратные им</t>
  </si>
  <si>
    <t>Лесоматериалы круглые хвойных пород ,FSC 100%, длина от 0,5до 4,0 м,СТБ 2316-2-2013 (EN 1927-2:2008,MOD) PEFS 100%</t>
  </si>
  <si>
    <t>Лесоматериалы круглые хвойных пород ,FSC 100%, длина от 0,5до 4,0 мСТБ 2316-2-2013(EN 1927-2:2008, MOD) PEFS100%</t>
  </si>
  <si>
    <t>Лесоматериалы круглые хвойных пород ,FSC 100%, длина от 0,5до 4,0 м,СТБ 2316-1-2013 (EN 1927-1:2008, MOD) PEFS 100%</t>
  </si>
  <si>
    <t>Лесоматериалы круглые хвойных пород , FSC 100%, длина от 0,5до 4,0 м,СТБ 2316-1-2013 (EN 1927-1:2008, MOD) PEFS 100%</t>
  </si>
  <si>
    <t>Лесоматериалы круглые лиственных пород, FSC 100%            СТБ 2315-2-2013 (EN 1316-2:2012, NEQ) длина 0,5-6,0 м PEFS 100%</t>
  </si>
  <si>
    <t>Лесоматериалы круглые лиственных пород , FSC 100%,              СТБ 2315-2-2013 (EN 1316-2:2012, NEQ) длина от 2,0 до 6,0 м PEFS 100%</t>
  </si>
  <si>
    <t>Лесоматериалы круглые лиственных пород, FSC 100%, длина от 0,5до 4,0 м, СТБ 2315-2-2013 (EN 1316-2:2012, NEQ) PEFS 100%</t>
  </si>
  <si>
    <t>Лесоматериалы круглые лиственных пород, FSC 100%,             СТБ 2315-2-2013 (EN 1316-2:2012, NEQ)  длина от 2,0 до 6,0 м  PEFS 100%</t>
  </si>
  <si>
    <t>Лесоматериалы круглые лиственных пород, FSC 100%,               СТБ 2315-1-2013 (EN 1316-1:2012, NEQ)  длина от 2,0 до 6,0 м  PEFS 100%</t>
  </si>
  <si>
    <t>Лесоматериалы круглые лиственных пород   ,FSC 100%             СТБ 2315-2-2013 (EN 1316-2:2012, NEQ) длина 0,5-6,0 м PEFS 100%</t>
  </si>
  <si>
    <t>Лесоматериалы круглые хвойных пород   СТБ 2316-1-2013 (EN1927-1:2008,MOD) FSC 100%, длина от 3,0 до 6,5 м   PEFS 100%</t>
  </si>
  <si>
    <t>Лесоматериалы круглые хвойных пород, FSC 100%, длина от 0,5до 4,0 м, СТБ 2315-2-2013 (EN 1316-2:2012, NEQ) PEFS 100%</t>
  </si>
  <si>
    <t xml:space="preserve">сосна </t>
  </si>
  <si>
    <t>Лесомотериалы круглые лиственных пород</t>
  </si>
  <si>
    <t xml:space="preserve"> 6-40 </t>
  </si>
  <si>
    <t xml:space="preserve"> 6-24 </t>
  </si>
  <si>
    <t>Цена с учетом снижения на 25 %</t>
  </si>
  <si>
    <t>Цена бирж котир - цена прескуранта</t>
  </si>
  <si>
    <t>Цена бирж котир - цена прескуранта в % соотношении</t>
  </si>
  <si>
    <t>Цена из прейскуранта</t>
  </si>
  <si>
    <t>Цена с учетом снижения на 50 %</t>
  </si>
  <si>
    <t>Цены биржевых котировок за 2 кв 2022</t>
  </si>
  <si>
    <t>Цену снижаем на 20 %</t>
  </si>
  <si>
    <t>Лесоматериалы круглые хвойных пород  СТБ 2316-2-2013 (EN 1927-2:2008,MOD) FSC 100%, длина от 3,0 до 6,5 м   PEFS 100%</t>
  </si>
  <si>
    <t>Цены биржевых котировок за 3 кв 2022</t>
  </si>
  <si>
    <t>прейскурант</t>
  </si>
  <si>
    <t>котировки</t>
  </si>
  <si>
    <t>цена сниж</t>
  </si>
  <si>
    <t>№ 3 от 01.10.2022 г.</t>
  </si>
  <si>
    <t>Лесоматериалы круглые лиственных пород, FSC 100%, длина от 0,5 до 4,0 м, СТБ 2315-2-2013 (EN 1316-2:2012,  NEQ) PEFS 100%</t>
  </si>
  <si>
    <t>Директор Минского лесхоза</t>
  </si>
  <si>
    <t>______________ А.А.Козак</t>
  </si>
  <si>
    <t xml:space="preserve">СТБ 1711-2007                                                                                                 </t>
  </si>
  <si>
    <t>Цену снижаем на 40 %</t>
  </si>
  <si>
    <t>Цена с учетом снижения на 40 %</t>
  </si>
  <si>
    <t>%</t>
  </si>
  <si>
    <t>верх склад (на 40% ниже пром скл)</t>
  </si>
  <si>
    <t>ниж склад (на 15 % выше пром скл)</t>
  </si>
  <si>
    <t>пром склад</t>
  </si>
  <si>
    <t xml:space="preserve">СТБ 1711-2007 </t>
  </si>
  <si>
    <t xml:space="preserve">СТБ 1711-2007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</si>
</sst>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&quot;-&quot;??_);_(@_)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1">
    <xf numFmtId="0" fontId="0" fillId="0" borderId="0" xfId="0"/>
    <xf numFmtId="49" fontId="5" fillId="2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0" fillId="0" borderId="0" xfId="0" applyFont="1"/>
    <xf numFmtId="0" fontId="5" fillId="2" borderId="0" xfId="1" applyFont="1" applyFill="1"/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right" vertical="center" wrapText="1"/>
    </xf>
    <xf numFmtId="0" fontId="9" fillId="2" borderId="0" xfId="1" applyFont="1" applyFill="1" applyAlignment="1">
      <alignment horizontal="right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4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3" xfId="4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16" fontId="5" fillId="2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2" fontId="5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0" borderId="0" xfId="0" applyFont="1"/>
    <xf numFmtId="0" fontId="9" fillId="2" borderId="3" xfId="0" applyFont="1" applyFill="1" applyBorder="1" applyAlignment="1">
      <alignment horizontal="center" vertical="center"/>
    </xf>
    <xf numFmtId="2" fontId="5" fillId="2" borderId="3" xfId="3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2" fontId="5" fillId="2" borderId="3" xfId="3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2" fontId="5" fillId="2" borderId="3" xfId="3" applyNumberFormat="1" applyFont="1" applyFill="1" applyBorder="1" applyAlignment="1">
      <alignment horizontal="center" vertical="center" wrapText="1"/>
    </xf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 wrapText="1"/>
    </xf>
    <xf numFmtId="2" fontId="5" fillId="2" borderId="4" xfId="3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2" fontId="0" fillId="3" borderId="0" xfId="0" applyNumberFormat="1" applyFill="1" applyBorder="1" applyAlignment="1">
      <alignment horizontal="center" vertical="center"/>
    </xf>
    <xf numFmtId="2" fontId="0" fillId="0" borderId="0" xfId="0" applyNumberFormat="1"/>
    <xf numFmtId="4" fontId="5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5" fillId="2" borderId="3" xfId="3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15" fillId="0" borderId="0" xfId="0" applyNumberFormat="1" applyFont="1" applyAlignment="1">
      <alignment horizontal="center"/>
    </xf>
    <xf numFmtId="2" fontId="8" fillId="0" borderId="0" xfId="0" applyNumberFormat="1" applyFont="1"/>
    <xf numFmtId="2" fontId="15" fillId="3" borderId="0" xfId="0" applyNumberFormat="1" applyFont="1" applyFill="1" applyAlignment="1">
      <alignment horizontal="center"/>
    </xf>
    <xf numFmtId="2" fontId="0" fillId="0" borderId="3" xfId="0" applyNumberFormat="1" applyBorder="1"/>
    <xf numFmtId="0" fontId="9" fillId="2" borderId="0" xfId="0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16" fillId="3" borderId="0" xfId="0" applyNumberFormat="1" applyFont="1" applyFill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7" fillId="2" borderId="0" xfId="4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10" fillId="0" borderId="0" xfId="0" applyNumberFormat="1" applyFont="1" applyBorder="1"/>
    <xf numFmtId="2" fontId="0" fillId="0" borderId="0" xfId="0" applyNumberForma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4" fontId="5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4" fillId="2" borderId="0" xfId="0" applyFont="1" applyFill="1" applyBorder="1"/>
    <xf numFmtId="0" fontId="5" fillId="2" borderId="0" xfId="1" applyFont="1" applyFill="1" applyBorder="1"/>
    <xf numFmtId="4" fontId="2" fillId="2" borderId="0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 vertical="center" wrapText="1"/>
    </xf>
    <xf numFmtId="0" fontId="10" fillId="0" borderId="3" xfId="0" applyFont="1" applyBorder="1"/>
    <xf numFmtId="0" fontId="5" fillId="2" borderId="1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 vertical="center" wrapText="1"/>
    </xf>
    <xf numFmtId="4" fontId="4" fillId="2" borderId="0" xfId="1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4" fontId="9" fillId="2" borderId="0" xfId="1" applyNumberFormat="1" applyFont="1" applyFill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wrapText="1"/>
    </xf>
    <xf numFmtId="2" fontId="5" fillId="2" borderId="3" xfId="3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" fontId="9" fillId="2" borderId="0" xfId="1" applyNumberFormat="1" applyFont="1" applyFill="1" applyAlignment="1">
      <alignment horizontal="right" vertical="center" wrapText="1"/>
    </xf>
    <xf numFmtId="0" fontId="4" fillId="2" borderId="0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2" fontId="9" fillId="3" borderId="0" xfId="0" applyNumberFormat="1" applyFont="1" applyFill="1" applyAlignment="1">
      <alignment horizontal="center" vertical="center" wrapText="1"/>
    </xf>
    <xf numFmtId="2" fontId="17" fillId="3" borderId="0" xfId="0" applyNumberFormat="1" applyFont="1" applyFill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7" fillId="3" borderId="0" xfId="0" applyNumberFormat="1" applyFont="1" applyFill="1" applyBorder="1" applyAlignment="1">
      <alignment horizontal="center"/>
    </xf>
    <xf numFmtId="2" fontId="15" fillId="3" borderId="0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9" fillId="4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4" fontId="5" fillId="2" borderId="4" xfId="3" applyNumberFormat="1" applyFont="1" applyFill="1" applyBorder="1" applyAlignment="1">
      <alignment horizontal="center" vertical="center"/>
    </xf>
    <xf numFmtId="4" fontId="5" fillId="2" borderId="2" xfId="3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4" xfId="3" applyNumberFormat="1" applyFont="1" applyFill="1" applyBorder="1" applyAlignment="1">
      <alignment horizontal="center" vertical="center"/>
    </xf>
    <xf numFmtId="4" fontId="5" fillId="2" borderId="2" xfId="3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2" fontId="18" fillId="3" borderId="2" xfId="0" applyNumberFormat="1" applyFont="1" applyFill="1" applyBorder="1" applyAlignment="1">
      <alignment horizontal="center" vertical="center" wrapText="1"/>
    </xf>
    <xf numFmtId="2" fontId="14" fillId="5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/>
    <xf numFmtId="9" fontId="5" fillId="0" borderId="0" xfId="0" applyNumberFormat="1" applyFont="1"/>
    <xf numFmtId="0" fontId="5" fillId="0" borderId="0" xfId="0" applyFont="1"/>
    <xf numFmtId="2" fontId="9" fillId="0" borderId="0" xfId="0" applyNumberFormat="1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4" fontId="5" fillId="2" borderId="4" xfId="3" applyNumberFormat="1" applyFont="1" applyFill="1" applyBorder="1" applyAlignment="1">
      <alignment horizontal="center" vertical="center"/>
    </xf>
    <xf numFmtId="4" fontId="5" fillId="2" borderId="2" xfId="3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3" applyNumberFormat="1" applyFont="1" applyFill="1" applyBorder="1" applyAlignment="1">
      <alignment horizontal="center" vertical="center" wrapText="1"/>
    </xf>
    <xf numFmtId="2" fontId="5" fillId="2" borderId="3" xfId="3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/>
    </xf>
    <xf numFmtId="4" fontId="5" fillId="6" borderId="3" xfId="0" applyNumberFormat="1" applyFont="1" applyFill="1" applyBorder="1" applyAlignment="1">
      <alignment horizontal="center" vertical="center"/>
    </xf>
    <xf numFmtId="2" fontId="5" fillId="6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2" fontId="18" fillId="3" borderId="0" xfId="0" applyNumberFormat="1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2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2" fontId="4" fillId="2" borderId="0" xfId="1" applyNumberFormat="1" applyFont="1" applyFill="1" applyBorder="1" applyAlignment="1">
      <alignment horizontal="center" vertical="center" wrapText="1"/>
    </xf>
    <xf numFmtId="2" fontId="9" fillId="2" borderId="0" xfId="1" applyNumberFormat="1" applyFont="1" applyFill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/>
    </xf>
    <xf numFmtId="2" fontId="9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 wrapText="1"/>
    </xf>
    <xf numFmtId="2" fontId="7" fillId="2" borderId="0" xfId="1" applyNumberFormat="1" applyFont="1" applyFill="1" applyBorder="1" applyAlignment="1">
      <alignment horizontal="center" vertical="center" wrapText="1"/>
    </xf>
    <xf numFmtId="2" fontId="7" fillId="2" borderId="0" xfId="4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0" fontId="12" fillId="2" borderId="11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2" borderId="3" xfId="0" applyFont="1" applyFill="1" applyBorder="1" applyAlignment="1"/>
    <xf numFmtId="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5" fillId="2" borderId="1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2" fillId="0" borderId="9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2" fontId="14" fillId="3" borderId="10" xfId="0" applyNumberFormat="1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 wrapText="1"/>
    </xf>
    <xf numFmtId="2" fontId="14" fillId="3" borderId="8" xfId="0" applyNumberFormat="1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2" fontId="14" fillId="5" borderId="4" xfId="0" applyNumberFormat="1" applyFont="1" applyFill="1" applyBorder="1" applyAlignment="1">
      <alignment horizontal="center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2" fontId="14" fillId="5" borderId="2" xfId="0" applyNumberFormat="1" applyFont="1" applyFill="1" applyBorder="1" applyAlignment="1">
      <alignment horizontal="center" vertical="center" wrapText="1"/>
    </xf>
    <xf numFmtId="4" fontId="5" fillId="2" borderId="3" xfId="3" applyNumberFormat="1" applyFont="1" applyFill="1" applyBorder="1" applyAlignment="1">
      <alignment horizontal="center" vertical="center"/>
    </xf>
    <xf numFmtId="4" fontId="5" fillId="2" borderId="4" xfId="3" applyNumberFormat="1" applyFont="1" applyFill="1" applyBorder="1" applyAlignment="1">
      <alignment horizontal="center" vertical="center"/>
    </xf>
    <xf numFmtId="4" fontId="5" fillId="2" borderId="2" xfId="3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2" fontId="18" fillId="3" borderId="4" xfId="0" applyNumberFormat="1" applyFont="1" applyFill="1" applyBorder="1" applyAlignment="1">
      <alignment horizontal="center" vertical="center" wrapText="1"/>
    </xf>
    <xf numFmtId="2" fontId="18" fillId="3" borderId="8" xfId="0" applyNumberFormat="1" applyFont="1" applyFill="1" applyBorder="1" applyAlignment="1">
      <alignment horizontal="center" vertical="center" wrapText="1"/>
    </xf>
    <xf numFmtId="2" fontId="18" fillId="3" borderId="2" xfId="0" applyNumberFormat="1" applyFont="1" applyFill="1" applyBorder="1" applyAlignment="1">
      <alignment horizontal="center" vertical="center" wrapText="1"/>
    </xf>
    <xf numFmtId="2" fontId="14" fillId="3" borderId="13" xfId="0" applyNumberFormat="1" applyFont="1" applyFill="1" applyBorder="1" applyAlignment="1">
      <alignment horizontal="center" vertical="center" wrapText="1"/>
    </xf>
    <xf numFmtId="2" fontId="5" fillId="2" borderId="2" xfId="3" applyNumberFormat="1" applyFont="1" applyFill="1" applyBorder="1" applyAlignment="1">
      <alignment horizontal="center" vertical="center" wrapText="1"/>
    </xf>
    <xf numFmtId="2" fontId="5" fillId="2" borderId="3" xfId="3" applyNumberFormat="1" applyFont="1" applyFill="1" applyBorder="1" applyAlignment="1">
      <alignment horizontal="center" vertical="center" wrapText="1"/>
    </xf>
    <xf numFmtId="4" fontId="9" fillId="2" borderId="0" xfId="1" applyNumberFormat="1" applyFont="1" applyFill="1" applyAlignment="1">
      <alignment horizontal="right" vertical="center" wrapText="1"/>
    </xf>
    <xf numFmtId="4" fontId="9" fillId="2" borderId="0" xfId="1" applyNumberFormat="1" applyFont="1" applyFill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12" xfId="1" applyNumberFormat="1" applyFont="1" applyFill="1" applyBorder="1" applyAlignment="1">
      <alignment vertical="center" wrapText="1"/>
    </xf>
    <xf numFmtId="0" fontId="5" fillId="2" borderId="7" xfId="1" applyNumberFormat="1" applyFont="1" applyFill="1" applyBorder="1" applyAlignment="1">
      <alignment vertical="center" wrapText="1"/>
    </xf>
    <xf numFmtId="0" fontId="5" fillId="2" borderId="13" xfId="1" applyNumberFormat="1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5" fillId="2" borderId="15" xfId="1" applyNumberFormat="1" applyFont="1" applyFill="1" applyBorder="1" applyAlignment="1">
      <alignment vertical="center" wrapText="1"/>
    </xf>
    <xf numFmtId="0" fontId="5" fillId="2" borderId="11" xfId="1" applyNumberFormat="1" applyFont="1" applyFill="1" applyBorder="1" applyAlignment="1">
      <alignment vertical="center" wrapText="1"/>
    </xf>
    <xf numFmtId="0" fontId="5" fillId="2" borderId="6" xfId="1" applyNumberFormat="1" applyFont="1" applyFill="1" applyBorder="1" applyAlignment="1">
      <alignment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0" fontId="5" fillId="2" borderId="12" xfId="1" applyNumberFormat="1" applyFont="1" applyFill="1" applyBorder="1" applyAlignment="1">
      <alignment horizontal="left" vertical="center" wrapText="1"/>
    </xf>
    <xf numFmtId="0" fontId="5" fillId="2" borderId="7" xfId="1" applyNumberFormat="1" applyFont="1" applyFill="1" applyBorder="1" applyAlignment="1">
      <alignment horizontal="left" vertical="center" wrapText="1"/>
    </xf>
    <xf numFmtId="0" fontId="5" fillId="2" borderId="13" xfId="1" applyNumberFormat="1" applyFont="1" applyFill="1" applyBorder="1" applyAlignment="1">
      <alignment horizontal="left" vertical="center" wrapText="1"/>
    </xf>
    <xf numFmtId="0" fontId="5" fillId="2" borderId="9" xfId="1" applyNumberFormat="1" applyFont="1" applyFill="1" applyBorder="1" applyAlignment="1">
      <alignment horizontal="left" vertical="center" wrapText="1"/>
    </xf>
    <xf numFmtId="0" fontId="5" fillId="2" borderId="0" xfId="1" applyNumberFormat="1" applyFont="1" applyFill="1" applyBorder="1" applyAlignment="1">
      <alignment horizontal="left" vertical="center" wrapText="1"/>
    </xf>
    <xf numFmtId="0" fontId="5" fillId="2" borderId="10" xfId="1" applyNumberFormat="1" applyFont="1" applyFill="1" applyBorder="1" applyAlignment="1">
      <alignment horizontal="left" vertical="center" wrapText="1"/>
    </xf>
    <xf numFmtId="0" fontId="5" fillId="2" borderId="14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5" xfId="1" applyNumberFormat="1" applyFont="1" applyFill="1" applyBorder="1" applyAlignment="1">
      <alignment horizontal="left" vertical="center" wrapText="1"/>
    </xf>
    <xf numFmtId="0" fontId="5" fillId="2" borderId="15" xfId="1" applyNumberFormat="1" applyFont="1" applyFill="1" applyBorder="1" applyAlignment="1">
      <alignment horizontal="left" vertical="center" wrapText="1"/>
    </xf>
    <xf numFmtId="0" fontId="5" fillId="2" borderId="11" xfId="1" applyNumberFormat="1" applyFont="1" applyFill="1" applyBorder="1" applyAlignment="1">
      <alignment horizontal="left" vertical="center" wrapText="1"/>
    </xf>
    <xf numFmtId="0" fontId="5" fillId="2" borderId="6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3" xfId="0" applyFont="1" applyFill="1" applyBorder="1"/>
    <xf numFmtId="0" fontId="12" fillId="2" borderId="7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2" borderId="1" xfId="4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wrapText="1"/>
    </xf>
    <xf numFmtId="0" fontId="5" fillId="2" borderId="3" xfId="1" applyNumberFormat="1" applyFont="1" applyFill="1" applyBorder="1" applyAlignment="1">
      <alignment horizontal="left" vertical="center" wrapText="1"/>
    </xf>
    <xf numFmtId="0" fontId="5" fillId="2" borderId="2" xfId="1" applyNumberFormat="1" applyFont="1" applyFill="1" applyBorder="1" applyAlignment="1">
      <alignment horizontal="left" vertical="center" wrapText="1"/>
    </xf>
    <xf numFmtId="0" fontId="5" fillId="2" borderId="15" xfId="1" applyNumberFormat="1" applyFont="1" applyFill="1" applyBorder="1" applyAlignment="1">
      <alignment vertical="top" wrapText="1"/>
    </xf>
    <xf numFmtId="0" fontId="5" fillId="2" borderId="11" xfId="1" applyNumberFormat="1" applyFont="1" applyFill="1" applyBorder="1" applyAlignment="1">
      <alignment vertical="top" wrapText="1"/>
    </xf>
    <xf numFmtId="0" fontId="5" fillId="2" borderId="6" xfId="1" applyNumberFormat="1" applyFont="1" applyFill="1" applyBorder="1" applyAlignment="1">
      <alignment vertical="top" wrapText="1"/>
    </xf>
    <xf numFmtId="0" fontId="5" fillId="2" borderId="3" xfId="1" applyNumberFormat="1" applyFont="1" applyFill="1" applyBorder="1" applyAlignment="1">
      <alignment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4"/>
    <cellStyle name="Обычный 4" xfId="5"/>
    <cellStyle name="Обычный 6" xfId="6"/>
    <cellStyle name="Обычный 7" xfId="7"/>
    <cellStyle name="Финансовый" xfId="3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94"/>
  <sheetViews>
    <sheetView view="pageBreakPreview" topLeftCell="A49" zoomScale="130" zoomScaleNormal="86" zoomScaleSheetLayoutView="130" workbookViewId="0">
      <selection activeCell="T73" sqref="T1:Y1048576"/>
    </sheetView>
  </sheetViews>
  <sheetFormatPr defaultRowHeight="15" x14ac:dyDescent="0.25"/>
  <cols>
    <col min="1" max="1" width="5.28515625" style="39" customWidth="1"/>
    <col min="2" max="5" width="9.140625" style="39"/>
    <col min="6" max="6" width="17.7109375" style="39" customWidth="1"/>
    <col min="7" max="7" width="9.140625" style="39" customWidth="1"/>
    <col min="8" max="8" width="6.5703125" style="39" customWidth="1"/>
    <col min="9" max="9" width="8.140625" style="39" customWidth="1"/>
    <col min="10" max="10" width="11.42578125" style="39" customWidth="1"/>
    <col min="11" max="11" width="0.28515625" style="39" hidden="1" customWidth="1"/>
    <col min="12" max="12" width="12.7109375" style="4" customWidth="1"/>
    <col min="13" max="13" width="12.7109375" style="4" hidden="1" customWidth="1"/>
    <col min="14" max="14" width="11.85546875" style="61" hidden="1" customWidth="1"/>
    <col min="15" max="15" width="12.42578125" style="39" hidden="1" customWidth="1"/>
    <col min="16" max="16" width="10.28515625" style="39" hidden="1" customWidth="1"/>
    <col min="17" max="17" width="0" style="39" hidden="1" customWidth="1"/>
    <col min="18" max="18" width="11.140625" style="39" hidden="1" customWidth="1"/>
    <col min="19" max="19" width="0" style="39" hidden="1" customWidth="1"/>
    <col min="20" max="20" width="0" style="217" hidden="1" customWidth="1"/>
    <col min="21" max="21" width="0" style="214" hidden="1" customWidth="1"/>
    <col min="22" max="25" width="0" style="39" hidden="1" customWidth="1"/>
    <col min="26" max="16384" width="9.140625" style="39"/>
  </cols>
  <sheetData>
    <row r="1" spans="1:21" ht="16.5" customHeight="1" x14ac:dyDescent="0.25">
      <c r="A1" s="249" t="s">
        <v>24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92"/>
      <c r="M1" s="290" t="s">
        <v>105</v>
      </c>
      <c r="N1" s="290" t="s">
        <v>107</v>
      </c>
      <c r="O1" s="247" t="s">
        <v>103</v>
      </c>
      <c r="P1" s="247" t="s">
        <v>104</v>
      </c>
      <c r="Q1" s="247" t="s">
        <v>108</v>
      </c>
      <c r="R1" s="247" t="s">
        <v>102</v>
      </c>
    </row>
    <row r="2" spans="1:21" ht="4.5" customHeight="1" x14ac:dyDescent="0.25">
      <c r="A2" s="105"/>
      <c r="B2" s="105"/>
      <c r="C2" s="105"/>
      <c r="D2" s="105"/>
      <c r="E2" s="106"/>
      <c r="F2" s="106"/>
      <c r="G2" s="105"/>
      <c r="H2" s="105"/>
      <c r="I2" s="105"/>
      <c r="J2" s="294"/>
      <c r="K2" s="294"/>
      <c r="L2" s="292"/>
      <c r="M2" s="290"/>
      <c r="N2" s="290"/>
      <c r="O2" s="247"/>
      <c r="P2" s="247"/>
      <c r="Q2" s="247"/>
      <c r="R2" s="247"/>
    </row>
    <row r="3" spans="1:21" ht="12" customHeight="1" x14ac:dyDescent="0.25">
      <c r="A3" s="249" t="s">
        <v>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92"/>
      <c r="M3" s="290"/>
      <c r="N3" s="290"/>
      <c r="O3" s="247"/>
      <c r="P3" s="247"/>
      <c r="Q3" s="247"/>
      <c r="R3" s="247"/>
    </row>
    <row r="4" spans="1:21" ht="18" customHeight="1" x14ac:dyDescent="0.25">
      <c r="A4" s="295" t="s">
        <v>126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2"/>
      <c r="M4" s="291"/>
      <c r="N4" s="291"/>
      <c r="O4" s="247"/>
      <c r="P4" s="247"/>
      <c r="Q4" s="247"/>
      <c r="R4" s="247"/>
    </row>
    <row r="5" spans="1:21" s="54" customFormat="1" ht="18" customHeight="1" x14ac:dyDescent="0.25">
      <c r="A5" s="164"/>
      <c r="B5" s="164"/>
      <c r="C5" s="164"/>
      <c r="D5" s="164"/>
      <c r="E5" s="164"/>
      <c r="F5" s="164"/>
      <c r="G5" s="164"/>
      <c r="H5" s="164"/>
      <c r="I5" s="164"/>
      <c r="J5" s="293" t="s">
        <v>114</v>
      </c>
      <c r="K5" s="293"/>
      <c r="L5" s="293"/>
      <c r="M5" s="212"/>
      <c r="N5" s="212"/>
      <c r="O5" s="212"/>
      <c r="P5" s="212"/>
      <c r="Q5" s="212"/>
      <c r="R5" s="212"/>
      <c r="T5" s="217"/>
      <c r="U5" s="214"/>
    </row>
    <row r="6" spans="1:21" ht="49.5" customHeight="1" x14ac:dyDescent="0.25">
      <c r="A6" s="103" t="s">
        <v>2</v>
      </c>
      <c r="B6" s="286" t="s">
        <v>3</v>
      </c>
      <c r="C6" s="286"/>
      <c r="D6" s="286"/>
      <c r="E6" s="286"/>
      <c r="F6" s="286"/>
      <c r="G6" s="103" t="s">
        <v>4</v>
      </c>
      <c r="H6" s="286" t="s">
        <v>5</v>
      </c>
      <c r="I6" s="286"/>
      <c r="J6" s="103" t="s">
        <v>6</v>
      </c>
      <c r="K6" s="104" t="s">
        <v>25</v>
      </c>
      <c r="L6" s="104" t="s">
        <v>25</v>
      </c>
      <c r="M6" s="129"/>
      <c r="N6" s="79"/>
      <c r="O6" s="63"/>
      <c r="P6" s="63"/>
      <c r="Q6" s="63"/>
      <c r="R6" s="63"/>
    </row>
    <row r="7" spans="1:21" ht="24.75" customHeight="1" x14ac:dyDescent="0.25">
      <c r="A7" s="236">
        <v>151</v>
      </c>
      <c r="B7" s="280" t="s">
        <v>47</v>
      </c>
      <c r="C7" s="288"/>
      <c r="D7" s="288"/>
      <c r="E7" s="288"/>
      <c r="F7" s="289"/>
      <c r="G7" s="236" t="s">
        <v>26</v>
      </c>
      <c r="H7" s="236" t="s">
        <v>8</v>
      </c>
      <c r="I7" s="236"/>
      <c r="J7" s="287" t="s">
        <v>15</v>
      </c>
      <c r="K7" s="278">
        <v>63</v>
      </c>
      <c r="L7" s="278">
        <v>45</v>
      </c>
      <c r="M7" s="278">
        <f>63</f>
        <v>63</v>
      </c>
      <c r="N7" s="79"/>
      <c r="O7" s="63"/>
      <c r="P7" s="63"/>
      <c r="Q7" s="63"/>
      <c r="R7" s="63"/>
    </row>
    <row r="8" spans="1:21" ht="12.75" customHeight="1" x14ac:dyDescent="0.25">
      <c r="A8" s="236"/>
      <c r="B8" s="256"/>
      <c r="C8" s="257"/>
      <c r="D8" s="257"/>
      <c r="E8" s="257"/>
      <c r="F8" s="258"/>
      <c r="G8" s="236"/>
      <c r="H8" s="236"/>
      <c r="I8" s="236"/>
      <c r="J8" s="287"/>
      <c r="K8" s="278"/>
      <c r="L8" s="278"/>
      <c r="M8" s="278"/>
      <c r="N8" s="79"/>
      <c r="O8" s="63"/>
      <c r="P8" s="63"/>
      <c r="Q8" s="63"/>
      <c r="R8" s="63"/>
    </row>
    <row r="9" spans="1:21" ht="29.25" customHeight="1" x14ac:dyDescent="0.25">
      <c r="A9" s="236">
        <v>152</v>
      </c>
      <c r="B9" s="280" t="s">
        <v>47</v>
      </c>
      <c r="C9" s="281"/>
      <c r="D9" s="281"/>
      <c r="E9" s="281"/>
      <c r="F9" s="282"/>
      <c r="G9" s="236" t="s">
        <v>26</v>
      </c>
      <c r="H9" s="236" t="s">
        <v>11</v>
      </c>
      <c r="I9" s="236"/>
      <c r="J9" s="287" t="s">
        <v>15</v>
      </c>
      <c r="K9" s="278">
        <v>45</v>
      </c>
      <c r="L9" s="278">
        <v>53</v>
      </c>
      <c r="M9" s="278">
        <v>45</v>
      </c>
      <c r="N9" s="79"/>
      <c r="O9" s="63"/>
      <c r="P9" s="63"/>
      <c r="Q9" s="63"/>
      <c r="R9" s="63"/>
    </row>
    <row r="10" spans="1:21" ht="12.75" customHeight="1" x14ac:dyDescent="0.25">
      <c r="A10" s="236"/>
      <c r="B10" s="256"/>
      <c r="C10" s="257"/>
      <c r="D10" s="257"/>
      <c r="E10" s="257"/>
      <c r="F10" s="258"/>
      <c r="G10" s="236"/>
      <c r="H10" s="236"/>
      <c r="I10" s="236"/>
      <c r="J10" s="287"/>
      <c r="K10" s="278"/>
      <c r="L10" s="278"/>
      <c r="M10" s="278"/>
      <c r="N10" s="79"/>
      <c r="O10" s="63"/>
      <c r="P10" s="63"/>
      <c r="Q10" s="63"/>
      <c r="R10" s="63"/>
    </row>
    <row r="11" spans="1:21" ht="15" customHeight="1" x14ac:dyDescent="0.25">
      <c r="A11" s="248" t="s">
        <v>99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N11" s="79"/>
      <c r="O11" s="63"/>
      <c r="P11" s="63"/>
      <c r="Q11" s="63"/>
      <c r="R11" s="63"/>
    </row>
    <row r="12" spans="1:21" ht="11.25" customHeight="1" x14ac:dyDescent="0.25">
      <c r="A12" s="249" t="s">
        <v>12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N12" s="79"/>
      <c r="O12" s="63"/>
      <c r="P12" s="63"/>
      <c r="Q12" s="63"/>
      <c r="R12" s="63"/>
    </row>
    <row r="13" spans="1:21" ht="21.75" customHeight="1" x14ac:dyDescent="0.25">
      <c r="A13" s="55">
        <v>153</v>
      </c>
      <c r="B13" s="280" t="s">
        <v>85</v>
      </c>
      <c r="C13" s="281"/>
      <c r="D13" s="281"/>
      <c r="E13" s="281"/>
      <c r="F13" s="282"/>
      <c r="G13" s="55">
        <v>1.2</v>
      </c>
      <c r="H13" s="252" t="s">
        <v>14</v>
      </c>
      <c r="I13" s="252"/>
      <c r="J13" s="11" t="s">
        <v>100</v>
      </c>
      <c r="K13" s="36">
        <v>44</v>
      </c>
      <c r="L13" s="64">
        <v>40</v>
      </c>
      <c r="M13" s="116">
        <v>40</v>
      </c>
      <c r="N13" s="79"/>
      <c r="O13" s="63"/>
      <c r="P13" s="63"/>
      <c r="Q13" s="63"/>
      <c r="R13" s="63"/>
    </row>
    <row r="14" spans="1:21" ht="21.75" customHeight="1" x14ac:dyDescent="0.25">
      <c r="A14" s="34">
        <v>154</v>
      </c>
      <c r="B14" s="283"/>
      <c r="C14" s="284"/>
      <c r="D14" s="284"/>
      <c r="E14" s="284"/>
      <c r="F14" s="285"/>
      <c r="G14" s="42">
        <v>3</v>
      </c>
      <c r="H14" s="252"/>
      <c r="I14" s="252"/>
      <c r="J14" s="11" t="s">
        <v>100</v>
      </c>
      <c r="K14" s="36">
        <v>42</v>
      </c>
      <c r="L14" s="64">
        <v>38</v>
      </c>
      <c r="M14" s="116">
        <v>38</v>
      </c>
      <c r="N14" s="79"/>
      <c r="O14" s="63"/>
      <c r="P14" s="63"/>
      <c r="Q14" s="63"/>
      <c r="R14" s="63"/>
    </row>
    <row r="15" spans="1:21" x14ac:dyDescent="0.25">
      <c r="A15" s="34">
        <v>155</v>
      </c>
      <c r="B15" s="246" t="s">
        <v>41</v>
      </c>
      <c r="C15" s="246"/>
      <c r="D15" s="246"/>
      <c r="E15" s="246"/>
      <c r="F15" s="246"/>
      <c r="G15" s="236">
        <v>1</v>
      </c>
      <c r="H15" s="252" t="s">
        <v>14</v>
      </c>
      <c r="I15" s="279"/>
      <c r="J15" s="35" t="s">
        <v>16</v>
      </c>
      <c r="K15" s="36">
        <v>76.650000000000006</v>
      </c>
      <c r="L15" s="64">
        <v>76.650000000000006</v>
      </c>
      <c r="M15" s="116">
        <v>76.650000000000006</v>
      </c>
      <c r="N15" s="79"/>
      <c r="O15" s="63"/>
      <c r="P15" s="63"/>
      <c r="Q15" s="63"/>
      <c r="R15" s="63"/>
    </row>
    <row r="16" spans="1:21" x14ac:dyDescent="0.25">
      <c r="A16" s="34">
        <v>156</v>
      </c>
      <c r="B16" s="246"/>
      <c r="C16" s="246"/>
      <c r="D16" s="246"/>
      <c r="E16" s="246"/>
      <c r="F16" s="246"/>
      <c r="G16" s="236"/>
      <c r="H16" s="279"/>
      <c r="I16" s="279"/>
      <c r="J16" s="35" t="s">
        <v>10</v>
      </c>
      <c r="K16" s="36">
        <v>82.95</v>
      </c>
      <c r="L16" s="64">
        <v>82.95</v>
      </c>
      <c r="M16" s="116">
        <v>82.95</v>
      </c>
      <c r="N16" s="79"/>
      <c r="O16" s="63"/>
      <c r="P16" s="63"/>
      <c r="Q16" s="63"/>
      <c r="R16" s="63"/>
    </row>
    <row r="17" spans="1:20" x14ac:dyDescent="0.25">
      <c r="A17" s="34">
        <v>157</v>
      </c>
      <c r="B17" s="246"/>
      <c r="C17" s="246"/>
      <c r="D17" s="246"/>
      <c r="E17" s="246"/>
      <c r="F17" s="246"/>
      <c r="G17" s="236">
        <v>2</v>
      </c>
      <c r="H17" s="279"/>
      <c r="I17" s="279"/>
      <c r="J17" s="35" t="s">
        <v>16</v>
      </c>
      <c r="K17" s="36">
        <v>66.150000000000006</v>
      </c>
      <c r="L17" s="64">
        <v>66.150000000000006</v>
      </c>
      <c r="M17" s="116">
        <v>66.150000000000006</v>
      </c>
      <c r="N17" s="79"/>
      <c r="O17" s="63"/>
      <c r="P17" s="63"/>
      <c r="Q17" s="63"/>
      <c r="R17" s="63"/>
    </row>
    <row r="18" spans="1:20" x14ac:dyDescent="0.25">
      <c r="A18" s="34">
        <v>158</v>
      </c>
      <c r="B18" s="277"/>
      <c r="C18" s="277"/>
      <c r="D18" s="277"/>
      <c r="E18" s="277"/>
      <c r="F18" s="277"/>
      <c r="G18" s="277"/>
      <c r="H18" s="279"/>
      <c r="I18" s="279"/>
      <c r="J18" s="35" t="s">
        <v>10</v>
      </c>
      <c r="K18" s="36">
        <v>69.3</v>
      </c>
      <c r="L18" s="64">
        <v>69.3</v>
      </c>
      <c r="M18" s="116">
        <v>69.3</v>
      </c>
      <c r="N18" s="79"/>
      <c r="O18" s="63"/>
      <c r="P18" s="63"/>
      <c r="Q18" s="63"/>
      <c r="R18" s="63"/>
    </row>
    <row r="19" spans="1:20" ht="18" customHeight="1" x14ac:dyDescent="0.25">
      <c r="A19" s="249" t="s">
        <v>43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N19" s="79"/>
      <c r="O19" s="63"/>
      <c r="P19" s="63"/>
      <c r="Q19" s="63"/>
      <c r="R19" s="63"/>
    </row>
    <row r="20" spans="1:20" ht="19.5" customHeight="1" x14ac:dyDescent="0.25">
      <c r="A20" s="250" t="s">
        <v>17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N20" s="79"/>
      <c r="O20" s="63"/>
      <c r="P20" s="63"/>
      <c r="Q20" s="63"/>
      <c r="R20" s="63"/>
    </row>
    <row r="21" spans="1:20" x14ac:dyDescent="0.25">
      <c r="A21" s="34">
        <v>159</v>
      </c>
      <c r="B21" s="251" t="s">
        <v>18</v>
      </c>
      <c r="C21" s="251"/>
      <c r="D21" s="251"/>
      <c r="E21" s="251"/>
      <c r="F21" s="251"/>
      <c r="G21" s="252"/>
      <c r="H21" s="253" t="s">
        <v>19</v>
      </c>
      <c r="I21" s="253"/>
      <c r="J21" s="34" t="s">
        <v>20</v>
      </c>
      <c r="K21" s="36">
        <v>49</v>
      </c>
      <c r="L21" s="64">
        <v>49</v>
      </c>
      <c r="M21" s="116">
        <v>49</v>
      </c>
      <c r="N21" s="79"/>
      <c r="O21" s="63"/>
      <c r="P21" s="63"/>
      <c r="Q21" s="63"/>
      <c r="R21" s="63"/>
    </row>
    <row r="22" spans="1:20" x14ac:dyDescent="0.25">
      <c r="A22" s="34">
        <v>160</v>
      </c>
      <c r="B22" s="251"/>
      <c r="C22" s="251"/>
      <c r="D22" s="251"/>
      <c r="E22" s="251"/>
      <c r="F22" s="251"/>
      <c r="G22" s="252"/>
      <c r="H22" s="253" t="s">
        <v>21</v>
      </c>
      <c r="I22" s="253"/>
      <c r="J22" s="34" t="s">
        <v>20</v>
      </c>
      <c r="K22" s="36">
        <v>35</v>
      </c>
      <c r="L22" s="162">
        <v>29</v>
      </c>
      <c r="M22" s="116">
        <v>35</v>
      </c>
      <c r="N22" s="79"/>
      <c r="O22" s="63"/>
      <c r="P22" s="63"/>
      <c r="Q22" s="63"/>
      <c r="R22" s="63"/>
      <c r="T22" s="217">
        <v>30.05</v>
      </c>
    </row>
    <row r="23" spans="1:20" x14ac:dyDescent="0.25">
      <c r="A23" s="34">
        <v>161</v>
      </c>
      <c r="B23" s="251"/>
      <c r="C23" s="251"/>
      <c r="D23" s="251"/>
      <c r="E23" s="251"/>
      <c r="F23" s="251"/>
      <c r="G23" s="246"/>
      <c r="H23" s="253" t="s">
        <v>22</v>
      </c>
      <c r="I23" s="253"/>
      <c r="J23" s="34" t="s">
        <v>20</v>
      </c>
      <c r="K23" s="36">
        <v>210</v>
      </c>
      <c r="L23" s="64">
        <v>210</v>
      </c>
      <c r="M23" s="116">
        <v>210</v>
      </c>
      <c r="N23" s="79"/>
      <c r="O23" s="63"/>
      <c r="P23" s="63"/>
      <c r="Q23" s="63"/>
      <c r="R23" s="63"/>
    </row>
    <row r="24" spans="1:20" ht="27" customHeight="1" x14ac:dyDescent="0.25">
      <c r="A24" s="254" t="s">
        <v>27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N24" s="79"/>
      <c r="O24" s="63"/>
      <c r="P24" s="63"/>
      <c r="Q24" s="63"/>
      <c r="R24" s="63"/>
    </row>
    <row r="25" spans="1:20" ht="47.25" customHeight="1" x14ac:dyDescent="0.25">
      <c r="A25" s="34" t="s">
        <v>2</v>
      </c>
      <c r="B25" s="236" t="s">
        <v>3</v>
      </c>
      <c r="C25" s="236"/>
      <c r="D25" s="236"/>
      <c r="E25" s="236"/>
      <c r="F25" s="236"/>
      <c r="G25" s="34" t="s">
        <v>4</v>
      </c>
      <c r="H25" s="236" t="s">
        <v>5</v>
      </c>
      <c r="I25" s="236"/>
      <c r="J25" s="34" t="s">
        <v>6</v>
      </c>
      <c r="K25" s="37" t="s">
        <v>7</v>
      </c>
      <c r="L25" s="111"/>
      <c r="M25" s="130"/>
      <c r="N25" s="79"/>
      <c r="O25" s="63"/>
      <c r="P25" s="63"/>
      <c r="Q25" s="63"/>
      <c r="R25" s="63"/>
    </row>
    <row r="26" spans="1:20" ht="15" customHeight="1" x14ac:dyDescent="0.25">
      <c r="A26" s="40">
        <v>162</v>
      </c>
      <c r="B26" s="227" t="s">
        <v>109</v>
      </c>
      <c r="C26" s="228"/>
      <c r="D26" s="228"/>
      <c r="E26" s="228"/>
      <c r="F26" s="229"/>
      <c r="G26" s="236" t="s">
        <v>33</v>
      </c>
      <c r="H26" s="266" t="s">
        <v>8</v>
      </c>
      <c r="I26" s="267"/>
      <c r="J26" s="43" t="s">
        <v>29</v>
      </c>
      <c r="K26" s="2">
        <f>R26</f>
        <v>65.367999999999995</v>
      </c>
      <c r="L26" s="2">
        <v>65.37</v>
      </c>
      <c r="M26" s="2">
        <f>63.83+7.88+10</f>
        <v>81.709999999999994</v>
      </c>
      <c r="N26" s="133"/>
      <c r="O26" s="85"/>
      <c r="P26" s="85">
        <f>(N26*100)/L26</f>
        <v>0</v>
      </c>
      <c r="Q26" s="85">
        <f>(M26/100)*20</f>
        <v>16.341999999999999</v>
      </c>
      <c r="R26" s="85">
        <f t="shared" ref="R26:R47" si="0">M26-Q26</f>
        <v>65.367999999999995</v>
      </c>
    </row>
    <row r="27" spans="1:20" x14ac:dyDescent="0.25">
      <c r="A27" s="40">
        <v>163</v>
      </c>
      <c r="B27" s="230"/>
      <c r="C27" s="231"/>
      <c r="D27" s="231"/>
      <c r="E27" s="231"/>
      <c r="F27" s="232"/>
      <c r="G27" s="236"/>
      <c r="H27" s="268"/>
      <c r="I27" s="269"/>
      <c r="J27" s="43" t="s">
        <v>30</v>
      </c>
      <c r="K27" s="2">
        <f t="shared" ref="K27:K47" si="1">R27</f>
        <v>91.936000000000007</v>
      </c>
      <c r="L27" s="2">
        <v>95.14</v>
      </c>
      <c r="M27" s="2">
        <f>103.41+1.51+10</f>
        <v>114.92</v>
      </c>
      <c r="N27" s="133"/>
      <c r="O27" s="85"/>
      <c r="P27" s="85">
        <f t="shared" ref="P27:P34" si="2">(N27*100)/L27</f>
        <v>0</v>
      </c>
      <c r="Q27" s="85">
        <f>(M27/100)*20</f>
        <v>22.984000000000002</v>
      </c>
      <c r="R27" s="85">
        <f t="shared" si="0"/>
        <v>91.936000000000007</v>
      </c>
    </row>
    <row r="28" spans="1:20" x14ac:dyDescent="0.25">
      <c r="A28" s="40">
        <v>164</v>
      </c>
      <c r="B28" s="230"/>
      <c r="C28" s="231"/>
      <c r="D28" s="231"/>
      <c r="E28" s="231"/>
      <c r="F28" s="232"/>
      <c r="G28" s="236"/>
      <c r="H28" s="268"/>
      <c r="I28" s="269"/>
      <c r="J28" s="43" t="s">
        <v>10</v>
      </c>
      <c r="K28" s="2">
        <f t="shared" si="1"/>
        <v>105.848</v>
      </c>
      <c r="L28" s="2">
        <v>118.27</v>
      </c>
      <c r="M28" s="2">
        <f>128.55+3.76</f>
        <v>132.31</v>
      </c>
      <c r="N28" s="133"/>
      <c r="O28" s="85"/>
      <c r="P28" s="85">
        <f t="shared" si="2"/>
        <v>0</v>
      </c>
      <c r="Q28" s="85">
        <f t="shared" ref="Q28:Q47" si="3">(M28/100)*20</f>
        <v>26.462</v>
      </c>
      <c r="R28" s="85">
        <f t="shared" si="0"/>
        <v>105.848</v>
      </c>
    </row>
    <row r="29" spans="1:20" x14ac:dyDescent="0.25">
      <c r="A29" s="40">
        <v>165</v>
      </c>
      <c r="B29" s="230"/>
      <c r="C29" s="231"/>
      <c r="D29" s="231"/>
      <c r="E29" s="231"/>
      <c r="F29" s="232"/>
      <c r="G29" s="236" t="s">
        <v>31</v>
      </c>
      <c r="H29" s="268"/>
      <c r="I29" s="269"/>
      <c r="J29" s="43" t="s">
        <v>29</v>
      </c>
      <c r="K29" s="2">
        <f t="shared" si="1"/>
        <v>58.944000000000003</v>
      </c>
      <c r="L29" s="2">
        <v>58.94</v>
      </c>
      <c r="M29" s="2">
        <f>58.28+15.4</f>
        <v>73.680000000000007</v>
      </c>
      <c r="N29" s="135"/>
      <c r="O29" s="85">
        <f>N29-L29</f>
        <v>-58.94</v>
      </c>
      <c r="P29" s="85">
        <f t="shared" si="2"/>
        <v>0</v>
      </c>
      <c r="Q29" s="85">
        <f t="shared" si="3"/>
        <v>14.736000000000002</v>
      </c>
      <c r="R29" s="85">
        <f t="shared" si="0"/>
        <v>58.944000000000003</v>
      </c>
    </row>
    <row r="30" spans="1:20" x14ac:dyDescent="0.25">
      <c r="A30" s="40">
        <v>166</v>
      </c>
      <c r="B30" s="230"/>
      <c r="C30" s="231"/>
      <c r="D30" s="231"/>
      <c r="E30" s="231"/>
      <c r="F30" s="232"/>
      <c r="G30" s="236"/>
      <c r="H30" s="268"/>
      <c r="I30" s="269"/>
      <c r="J30" s="43" t="s">
        <v>30</v>
      </c>
      <c r="K30" s="2">
        <f t="shared" si="1"/>
        <v>83.904000000000011</v>
      </c>
      <c r="L30" s="2">
        <v>73.680000000000007</v>
      </c>
      <c r="M30" s="2">
        <f>99.23+5.65</f>
        <v>104.88000000000001</v>
      </c>
      <c r="N30" s="134">
        <v>100.44</v>
      </c>
      <c r="O30" s="85">
        <f>N30-L30</f>
        <v>26.759999999999991</v>
      </c>
      <c r="P30" s="85">
        <f>(N30*100)/L30</f>
        <v>136.31921824104234</v>
      </c>
      <c r="Q30" s="85">
        <f t="shared" si="3"/>
        <v>20.976000000000003</v>
      </c>
      <c r="R30" s="85">
        <f t="shared" si="0"/>
        <v>83.904000000000011</v>
      </c>
      <c r="T30" s="217">
        <v>89.27</v>
      </c>
    </row>
    <row r="31" spans="1:20" x14ac:dyDescent="0.25">
      <c r="A31" s="40">
        <v>167</v>
      </c>
      <c r="B31" s="230"/>
      <c r="C31" s="231"/>
      <c r="D31" s="231"/>
      <c r="E31" s="231"/>
      <c r="F31" s="232"/>
      <c r="G31" s="236"/>
      <c r="H31" s="268"/>
      <c r="I31" s="269"/>
      <c r="J31" s="43" t="s">
        <v>10</v>
      </c>
      <c r="K31" s="2">
        <f t="shared" si="1"/>
        <v>87.8</v>
      </c>
      <c r="L31" s="2">
        <v>95.91</v>
      </c>
      <c r="M31" s="26">
        <f>104.25+5.5</f>
        <v>109.75</v>
      </c>
      <c r="N31" s="134">
        <v>143.71</v>
      </c>
      <c r="O31" s="85">
        <f t="shared" ref="O31:O35" si="4">N31-L31</f>
        <v>47.800000000000011</v>
      </c>
      <c r="P31" s="85">
        <f t="shared" si="2"/>
        <v>149.83839015743928</v>
      </c>
      <c r="Q31" s="85">
        <f t="shared" si="3"/>
        <v>21.95</v>
      </c>
      <c r="R31" s="85">
        <f t="shared" si="0"/>
        <v>87.8</v>
      </c>
      <c r="T31" s="217">
        <v>130.04</v>
      </c>
    </row>
    <row r="32" spans="1:20" x14ac:dyDescent="0.25">
      <c r="A32" s="40">
        <v>168</v>
      </c>
      <c r="B32" s="230"/>
      <c r="C32" s="231"/>
      <c r="D32" s="231"/>
      <c r="E32" s="231"/>
      <c r="F32" s="232"/>
      <c r="G32" s="236" t="s">
        <v>32</v>
      </c>
      <c r="H32" s="268"/>
      <c r="I32" s="269"/>
      <c r="J32" s="43" t="s">
        <v>29</v>
      </c>
      <c r="K32" s="2">
        <f t="shared" si="1"/>
        <v>46.967999999999996</v>
      </c>
      <c r="L32" s="2">
        <v>46.67</v>
      </c>
      <c r="M32" s="2">
        <f>50.73+7.98</f>
        <v>58.709999999999994</v>
      </c>
      <c r="N32" s="135"/>
      <c r="O32" s="85">
        <f t="shared" si="4"/>
        <v>-46.67</v>
      </c>
      <c r="P32" s="85">
        <f t="shared" si="2"/>
        <v>0</v>
      </c>
      <c r="Q32" s="85">
        <f t="shared" si="3"/>
        <v>11.741999999999999</v>
      </c>
      <c r="R32" s="85">
        <f t="shared" si="0"/>
        <v>46.967999999999996</v>
      </c>
    </row>
    <row r="33" spans="1:21" ht="14.25" customHeight="1" x14ac:dyDescent="0.25">
      <c r="A33" s="40">
        <v>169</v>
      </c>
      <c r="B33" s="230"/>
      <c r="C33" s="231"/>
      <c r="D33" s="231"/>
      <c r="E33" s="231"/>
      <c r="F33" s="232"/>
      <c r="G33" s="236"/>
      <c r="H33" s="268"/>
      <c r="I33" s="269"/>
      <c r="J33" s="43" t="s">
        <v>30</v>
      </c>
      <c r="K33" s="2">
        <f t="shared" si="1"/>
        <v>61.672000000000004</v>
      </c>
      <c r="L33" s="2">
        <v>67.36</v>
      </c>
      <c r="M33" s="2">
        <f>73.22+3.87</f>
        <v>77.09</v>
      </c>
      <c r="N33" s="135"/>
      <c r="O33" s="85">
        <f t="shared" si="4"/>
        <v>-67.36</v>
      </c>
      <c r="P33" s="85">
        <f t="shared" si="2"/>
        <v>0</v>
      </c>
      <c r="Q33" s="85">
        <f t="shared" si="3"/>
        <v>15.418000000000001</v>
      </c>
      <c r="R33" s="85">
        <f t="shared" si="0"/>
        <v>61.672000000000004</v>
      </c>
      <c r="T33" s="217">
        <v>78.069999999999993</v>
      </c>
    </row>
    <row r="34" spans="1:21" ht="13.5" customHeight="1" x14ac:dyDescent="0.25">
      <c r="A34" s="40">
        <v>170</v>
      </c>
      <c r="B34" s="233"/>
      <c r="C34" s="234"/>
      <c r="D34" s="234"/>
      <c r="E34" s="234"/>
      <c r="F34" s="235"/>
      <c r="G34" s="236"/>
      <c r="H34" s="268"/>
      <c r="I34" s="269"/>
      <c r="J34" s="43" t="s">
        <v>10</v>
      </c>
      <c r="K34" s="2">
        <f t="shared" si="1"/>
        <v>82.024000000000001</v>
      </c>
      <c r="L34" s="2">
        <v>75.38</v>
      </c>
      <c r="M34" s="2">
        <f>81.94+30.59-10</f>
        <v>102.53</v>
      </c>
      <c r="N34" s="134">
        <v>122.89</v>
      </c>
      <c r="O34" s="85">
        <f t="shared" si="4"/>
        <v>47.510000000000005</v>
      </c>
      <c r="P34" s="85">
        <f t="shared" si="2"/>
        <v>163.02732820376758</v>
      </c>
      <c r="Q34" s="85">
        <f t="shared" si="3"/>
        <v>20.506</v>
      </c>
      <c r="R34" s="85">
        <f t="shared" si="0"/>
        <v>82.024000000000001</v>
      </c>
      <c r="T34" s="217">
        <v>111.79</v>
      </c>
    </row>
    <row r="35" spans="1:21" ht="36" customHeight="1" x14ac:dyDescent="0.25">
      <c r="A35" s="40">
        <v>171</v>
      </c>
      <c r="B35" s="272" t="s">
        <v>86</v>
      </c>
      <c r="C35" s="273"/>
      <c r="D35" s="273"/>
      <c r="E35" s="273"/>
      <c r="F35" s="274"/>
      <c r="G35" s="40" t="s">
        <v>28</v>
      </c>
      <c r="H35" s="268"/>
      <c r="I35" s="269"/>
      <c r="J35" s="43" t="s">
        <v>34</v>
      </c>
      <c r="K35" s="2">
        <f t="shared" si="1"/>
        <v>47.440000000000005</v>
      </c>
      <c r="L35" s="2">
        <v>50.69</v>
      </c>
      <c r="M35" s="2">
        <f>55.1+4.2</f>
        <v>59.300000000000004</v>
      </c>
      <c r="N35" s="135"/>
      <c r="O35" s="85">
        <f t="shared" si="4"/>
        <v>-50.69</v>
      </c>
      <c r="P35" s="85">
        <f>(N35*100)/L35</f>
        <v>0</v>
      </c>
      <c r="Q35" s="85">
        <f t="shared" si="3"/>
        <v>11.860000000000001</v>
      </c>
      <c r="R35" s="85">
        <f t="shared" si="0"/>
        <v>47.440000000000005</v>
      </c>
      <c r="T35" s="217">
        <v>58.75</v>
      </c>
    </row>
    <row r="36" spans="1:21" s="54" customFormat="1" ht="26.25" customHeight="1" x14ac:dyDescent="0.25">
      <c r="A36" s="40">
        <v>172</v>
      </c>
      <c r="B36" s="272" t="s">
        <v>87</v>
      </c>
      <c r="C36" s="273"/>
      <c r="D36" s="273"/>
      <c r="E36" s="273"/>
      <c r="F36" s="274"/>
      <c r="G36" s="40" t="s">
        <v>61</v>
      </c>
      <c r="H36" s="270"/>
      <c r="I36" s="271"/>
      <c r="J36" s="43" t="s">
        <v>34</v>
      </c>
      <c r="K36" s="2">
        <f t="shared" si="1"/>
        <v>59.525999999999996</v>
      </c>
      <c r="L36" s="2">
        <v>60.03</v>
      </c>
      <c r="M36" s="2">
        <f>(M32+M33+M34+M35)/4</f>
        <v>74.407499999999999</v>
      </c>
      <c r="N36" s="136"/>
      <c r="O36" s="85"/>
      <c r="P36" s="85">
        <f t="shared" ref="P36:P47" si="5">(N36*100)/L36</f>
        <v>0</v>
      </c>
      <c r="Q36" s="85">
        <f t="shared" si="3"/>
        <v>14.881500000000001</v>
      </c>
      <c r="R36" s="85">
        <f t="shared" si="0"/>
        <v>59.525999999999996</v>
      </c>
      <c r="T36" s="217"/>
      <c r="U36" s="214"/>
    </row>
    <row r="37" spans="1:21" ht="15" customHeight="1" x14ac:dyDescent="0.25">
      <c r="A37" s="40">
        <v>173</v>
      </c>
      <c r="B37" s="227" t="s">
        <v>96</v>
      </c>
      <c r="C37" s="228"/>
      <c r="D37" s="228"/>
      <c r="E37" s="228"/>
      <c r="F37" s="229"/>
      <c r="G37" s="236" t="s">
        <v>33</v>
      </c>
      <c r="H37" s="266" t="s">
        <v>11</v>
      </c>
      <c r="I37" s="267"/>
      <c r="J37" s="43" t="s">
        <v>29</v>
      </c>
      <c r="K37" s="2">
        <f t="shared" si="1"/>
        <v>84.128</v>
      </c>
      <c r="L37" s="2">
        <v>89.8</v>
      </c>
      <c r="M37" s="2">
        <f>93.61+11.55</f>
        <v>105.16</v>
      </c>
      <c r="N37" s="136"/>
      <c r="O37" s="85"/>
      <c r="P37" s="85">
        <f t="shared" si="5"/>
        <v>0</v>
      </c>
      <c r="Q37" s="85">
        <f t="shared" si="3"/>
        <v>21.031999999999996</v>
      </c>
      <c r="R37" s="85">
        <f t="shared" si="0"/>
        <v>84.128</v>
      </c>
    </row>
    <row r="38" spans="1:21" x14ac:dyDescent="0.25">
      <c r="A38" s="40">
        <v>174</v>
      </c>
      <c r="B38" s="230"/>
      <c r="C38" s="231"/>
      <c r="D38" s="231"/>
      <c r="E38" s="231"/>
      <c r="F38" s="232"/>
      <c r="G38" s="236"/>
      <c r="H38" s="268"/>
      <c r="I38" s="269"/>
      <c r="J38" s="43" t="s">
        <v>30</v>
      </c>
      <c r="K38" s="2">
        <f t="shared" si="1"/>
        <v>93.6</v>
      </c>
      <c r="L38" s="2">
        <v>104.2</v>
      </c>
      <c r="M38" s="2">
        <f>100.85+4.15-5+15+2</f>
        <v>117</v>
      </c>
      <c r="N38" s="136"/>
      <c r="O38" s="85"/>
      <c r="P38" s="85">
        <f t="shared" si="5"/>
        <v>0</v>
      </c>
      <c r="Q38" s="85">
        <f t="shared" si="3"/>
        <v>23.4</v>
      </c>
      <c r="R38" s="85">
        <f t="shared" si="0"/>
        <v>93.6</v>
      </c>
    </row>
    <row r="39" spans="1:21" x14ac:dyDescent="0.25">
      <c r="A39" s="40">
        <v>175</v>
      </c>
      <c r="B39" s="230"/>
      <c r="C39" s="231"/>
      <c r="D39" s="231"/>
      <c r="E39" s="231"/>
      <c r="F39" s="232"/>
      <c r="G39" s="236"/>
      <c r="H39" s="268"/>
      <c r="I39" s="269"/>
      <c r="J39" s="43" t="s">
        <v>10</v>
      </c>
      <c r="K39" s="2">
        <f t="shared" si="1"/>
        <v>107.96</v>
      </c>
      <c r="L39" s="2">
        <v>119.83</v>
      </c>
      <c r="M39" s="2">
        <f>130.25+4.7</f>
        <v>134.94999999999999</v>
      </c>
      <c r="N39" s="136"/>
      <c r="O39" s="85"/>
      <c r="P39" s="85">
        <f t="shared" si="5"/>
        <v>0</v>
      </c>
      <c r="Q39" s="85">
        <f t="shared" si="3"/>
        <v>26.99</v>
      </c>
      <c r="R39" s="85">
        <f t="shared" si="0"/>
        <v>107.96</v>
      </c>
    </row>
    <row r="40" spans="1:21" x14ac:dyDescent="0.25">
      <c r="A40" s="40">
        <v>176</v>
      </c>
      <c r="B40" s="230"/>
      <c r="C40" s="231"/>
      <c r="D40" s="231"/>
      <c r="E40" s="231"/>
      <c r="F40" s="232"/>
      <c r="G40" s="236" t="s">
        <v>31</v>
      </c>
      <c r="H40" s="268"/>
      <c r="I40" s="269"/>
      <c r="J40" s="43" t="s">
        <v>29</v>
      </c>
      <c r="K40" s="2">
        <f t="shared" si="1"/>
        <v>71.56</v>
      </c>
      <c r="L40" s="2">
        <v>80.73</v>
      </c>
      <c r="M40" s="2">
        <f>84.75+0.7+4</f>
        <v>89.45</v>
      </c>
      <c r="N40" s="136"/>
      <c r="O40" s="85"/>
      <c r="P40" s="85">
        <f t="shared" si="5"/>
        <v>0</v>
      </c>
      <c r="Q40" s="85">
        <f t="shared" si="3"/>
        <v>17.89</v>
      </c>
      <c r="R40" s="85">
        <f t="shared" si="0"/>
        <v>71.56</v>
      </c>
    </row>
    <row r="41" spans="1:21" x14ac:dyDescent="0.25">
      <c r="A41" s="40">
        <v>177</v>
      </c>
      <c r="B41" s="230"/>
      <c r="C41" s="231"/>
      <c r="D41" s="231"/>
      <c r="E41" s="231"/>
      <c r="F41" s="232"/>
      <c r="G41" s="236"/>
      <c r="H41" s="268"/>
      <c r="I41" s="269"/>
      <c r="J41" s="43" t="s">
        <v>30</v>
      </c>
      <c r="K41" s="2">
        <f t="shared" si="1"/>
        <v>79.92</v>
      </c>
      <c r="L41" s="2">
        <v>82.75</v>
      </c>
      <c r="M41" s="2">
        <v>99.9</v>
      </c>
      <c r="N41" s="134">
        <v>99.9</v>
      </c>
      <c r="O41" s="85">
        <f>N41-L41</f>
        <v>17.150000000000006</v>
      </c>
      <c r="P41" s="85">
        <f t="shared" si="5"/>
        <v>120.72507552870091</v>
      </c>
      <c r="Q41" s="85">
        <f t="shared" si="3"/>
        <v>19.980000000000004</v>
      </c>
      <c r="R41" s="85">
        <f t="shared" si="0"/>
        <v>79.92</v>
      </c>
      <c r="T41" s="217">
        <v>84.86</v>
      </c>
    </row>
    <row r="42" spans="1:21" x14ac:dyDescent="0.25">
      <c r="A42" s="40">
        <v>178</v>
      </c>
      <c r="B42" s="230"/>
      <c r="C42" s="231"/>
      <c r="D42" s="231"/>
      <c r="E42" s="231"/>
      <c r="F42" s="232"/>
      <c r="G42" s="236"/>
      <c r="H42" s="268"/>
      <c r="I42" s="269"/>
      <c r="J42" s="43" t="s">
        <v>10</v>
      </c>
      <c r="K42" s="2">
        <f t="shared" si="1"/>
        <v>86.4</v>
      </c>
      <c r="L42" s="2">
        <v>102.16</v>
      </c>
      <c r="M42" s="2">
        <f>106.04+1.96</f>
        <v>108</v>
      </c>
      <c r="N42" s="134">
        <v>143.24</v>
      </c>
      <c r="O42" s="85">
        <f>N42-L42</f>
        <v>41.080000000000013</v>
      </c>
      <c r="P42" s="85">
        <f t="shared" si="5"/>
        <v>140.21143304620205</v>
      </c>
      <c r="Q42" s="85">
        <f t="shared" si="3"/>
        <v>21.6</v>
      </c>
      <c r="R42" s="85">
        <f t="shared" si="0"/>
        <v>86.4</v>
      </c>
      <c r="T42" s="217">
        <v>131.54</v>
      </c>
    </row>
    <row r="43" spans="1:21" x14ac:dyDescent="0.25">
      <c r="A43" s="40">
        <v>179</v>
      </c>
      <c r="B43" s="230"/>
      <c r="C43" s="231"/>
      <c r="D43" s="231"/>
      <c r="E43" s="231"/>
      <c r="F43" s="232"/>
      <c r="G43" s="236" t="s">
        <v>32</v>
      </c>
      <c r="H43" s="268"/>
      <c r="I43" s="269"/>
      <c r="J43" s="43" t="s">
        <v>29</v>
      </c>
      <c r="K43" s="2">
        <f t="shared" si="1"/>
        <v>60.071999999999989</v>
      </c>
      <c r="L43" s="2">
        <v>66.819999999999993</v>
      </c>
      <c r="M43" s="2">
        <f>72.63+2.46</f>
        <v>75.089999999999989</v>
      </c>
      <c r="N43" s="136"/>
      <c r="O43" s="85"/>
      <c r="P43" s="85">
        <f t="shared" si="5"/>
        <v>0</v>
      </c>
      <c r="Q43" s="85">
        <f t="shared" si="3"/>
        <v>15.017999999999997</v>
      </c>
      <c r="R43" s="85">
        <f t="shared" si="0"/>
        <v>60.071999999999989</v>
      </c>
    </row>
    <row r="44" spans="1:21" x14ac:dyDescent="0.25">
      <c r="A44" s="40">
        <v>180</v>
      </c>
      <c r="B44" s="230"/>
      <c r="C44" s="231"/>
      <c r="D44" s="231"/>
      <c r="E44" s="231"/>
      <c r="F44" s="232"/>
      <c r="G44" s="236"/>
      <c r="H44" s="268"/>
      <c r="I44" s="269"/>
      <c r="J44" s="43" t="s">
        <v>30</v>
      </c>
      <c r="K44" s="2">
        <f t="shared" si="1"/>
        <v>66.207999999999998</v>
      </c>
      <c r="L44" s="2">
        <v>73.45</v>
      </c>
      <c r="M44" s="2">
        <f>79.84+2.92</f>
        <v>82.76</v>
      </c>
      <c r="N44" s="134">
        <v>87.76</v>
      </c>
      <c r="O44" s="85">
        <f>N44-L44</f>
        <v>14.310000000000002</v>
      </c>
      <c r="P44" s="85">
        <f t="shared" si="5"/>
        <v>119.48264125255275</v>
      </c>
      <c r="Q44" s="85">
        <f t="shared" si="3"/>
        <v>16.552</v>
      </c>
      <c r="R44" s="85">
        <f t="shared" si="0"/>
        <v>66.207999999999998</v>
      </c>
      <c r="T44" s="217">
        <v>80.849999999999994</v>
      </c>
    </row>
    <row r="45" spans="1:21" x14ac:dyDescent="0.25">
      <c r="A45" s="40">
        <v>181</v>
      </c>
      <c r="B45" s="233"/>
      <c r="C45" s="234"/>
      <c r="D45" s="234"/>
      <c r="E45" s="234"/>
      <c r="F45" s="235"/>
      <c r="G45" s="236"/>
      <c r="H45" s="268"/>
      <c r="I45" s="269"/>
      <c r="J45" s="43" t="s">
        <v>10</v>
      </c>
      <c r="K45" s="2">
        <f t="shared" si="1"/>
        <v>78.12</v>
      </c>
      <c r="L45" s="2">
        <v>85.03</v>
      </c>
      <c r="M45" s="2">
        <f>92.42+5.23</f>
        <v>97.65</v>
      </c>
      <c r="N45" s="134">
        <v>125.49</v>
      </c>
      <c r="O45" s="85">
        <f>N45-L45</f>
        <v>40.459999999999994</v>
      </c>
      <c r="P45" s="85">
        <f t="shared" si="5"/>
        <v>147.58320592731977</v>
      </c>
      <c r="Q45" s="85">
        <f t="shared" si="3"/>
        <v>19.53</v>
      </c>
      <c r="R45" s="85">
        <f t="shared" si="0"/>
        <v>78.12</v>
      </c>
      <c r="T45" s="217">
        <v>116</v>
      </c>
    </row>
    <row r="46" spans="1:21" ht="29.25" customHeight="1" x14ac:dyDescent="0.25">
      <c r="A46" s="40">
        <v>182</v>
      </c>
      <c r="B46" s="243" t="s">
        <v>88</v>
      </c>
      <c r="C46" s="264"/>
      <c r="D46" s="264"/>
      <c r="E46" s="264"/>
      <c r="F46" s="265"/>
      <c r="G46" s="40" t="s">
        <v>28</v>
      </c>
      <c r="H46" s="268"/>
      <c r="I46" s="269"/>
      <c r="J46" s="40" t="s">
        <v>34</v>
      </c>
      <c r="K46" s="2">
        <f t="shared" si="1"/>
        <v>45.4</v>
      </c>
      <c r="L46" s="2">
        <v>52.79</v>
      </c>
      <c r="M46" s="2">
        <f>52.75+4</f>
        <v>56.75</v>
      </c>
      <c r="N46" s="134">
        <v>88.51</v>
      </c>
      <c r="O46" s="85">
        <f>N46-L46</f>
        <v>35.720000000000006</v>
      </c>
      <c r="P46" s="85">
        <f t="shared" si="5"/>
        <v>167.66433036559954</v>
      </c>
      <c r="Q46" s="85">
        <f t="shared" si="3"/>
        <v>11.35</v>
      </c>
      <c r="R46" s="85">
        <f t="shared" si="0"/>
        <v>45.4</v>
      </c>
      <c r="T46" s="217">
        <v>60.05</v>
      </c>
    </row>
    <row r="47" spans="1:21" s="54" customFormat="1" ht="30.75" customHeight="1" x14ac:dyDescent="0.25">
      <c r="A47" s="40">
        <v>183</v>
      </c>
      <c r="B47" s="243" t="s">
        <v>89</v>
      </c>
      <c r="C47" s="264"/>
      <c r="D47" s="264"/>
      <c r="E47" s="264"/>
      <c r="F47" s="265"/>
      <c r="G47" s="40" t="s">
        <v>61</v>
      </c>
      <c r="H47" s="270"/>
      <c r="I47" s="271"/>
      <c r="J47" s="40" t="s">
        <v>34</v>
      </c>
      <c r="K47" s="2">
        <f t="shared" si="1"/>
        <v>62.45</v>
      </c>
      <c r="L47" s="2">
        <v>68.459999999999994</v>
      </c>
      <c r="M47" s="2">
        <f>(M43+M44+M45+M46)/4</f>
        <v>78.0625</v>
      </c>
      <c r="N47" s="136"/>
      <c r="O47" s="85"/>
      <c r="P47" s="85">
        <f t="shared" si="5"/>
        <v>0</v>
      </c>
      <c r="Q47" s="85">
        <f t="shared" si="3"/>
        <v>15.612500000000001</v>
      </c>
      <c r="R47" s="85">
        <f t="shared" si="0"/>
        <v>62.45</v>
      </c>
      <c r="T47" s="217"/>
      <c r="U47" s="214"/>
    </row>
    <row r="48" spans="1:21" s="24" customFormat="1" ht="16.5" customHeight="1" x14ac:dyDescent="0.25">
      <c r="A48" s="250" t="s">
        <v>68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"/>
      <c r="M48" s="25"/>
      <c r="N48" s="80"/>
      <c r="O48" s="63"/>
      <c r="P48" s="81"/>
      <c r="Q48" s="63"/>
      <c r="R48" s="81"/>
      <c r="T48" s="217"/>
      <c r="U48" s="214"/>
    </row>
    <row r="49" spans="1:21" ht="13.5" customHeight="1" x14ac:dyDescent="0.25">
      <c r="A49" s="34">
        <v>184</v>
      </c>
      <c r="B49" s="227" t="s">
        <v>40</v>
      </c>
      <c r="C49" s="228"/>
      <c r="D49" s="228"/>
      <c r="E49" s="228"/>
      <c r="F49" s="229"/>
      <c r="G49" s="236" t="s">
        <v>33</v>
      </c>
      <c r="H49" s="237" t="s">
        <v>13</v>
      </c>
      <c r="I49" s="238"/>
      <c r="J49" s="35" t="s">
        <v>29</v>
      </c>
      <c r="K49" s="36">
        <v>70.459999999999994</v>
      </c>
      <c r="L49" s="64">
        <v>70.459999999999994</v>
      </c>
      <c r="M49" s="116">
        <v>70.459999999999994</v>
      </c>
      <c r="N49" s="82"/>
      <c r="O49" s="83"/>
      <c r="P49" s="83"/>
      <c r="Q49" s="83"/>
      <c r="R49" s="83"/>
    </row>
    <row r="50" spans="1:21" ht="15" customHeight="1" x14ac:dyDescent="0.25">
      <c r="A50" s="34">
        <v>185</v>
      </c>
      <c r="B50" s="230"/>
      <c r="C50" s="231"/>
      <c r="D50" s="231"/>
      <c r="E50" s="231"/>
      <c r="F50" s="232"/>
      <c r="G50" s="236"/>
      <c r="H50" s="239"/>
      <c r="I50" s="240"/>
      <c r="J50" s="35" t="s">
        <v>30</v>
      </c>
      <c r="K50" s="36">
        <v>76.23</v>
      </c>
      <c r="L50" s="64">
        <v>76.23</v>
      </c>
      <c r="M50" s="116">
        <v>76.23</v>
      </c>
      <c r="N50" s="82"/>
      <c r="O50" s="83"/>
      <c r="P50" s="83"/>
      <c r="Q50" s="83"/>
      <c r="R50" s="83"/>
    </row>
    <row r="51" spans="1:21" x14ac:dyDescent="0.25">
      <c r="A51" s="34">
        <v>186</v>
      </c>
      <c r="B51" s="230"/>
      <c r="C51" s="231"/>
      <c r="D51" s="231"/>
      <c r="E51" s="231"/>
      <c r="F51" s="232"/>
      <c r="G51" s="236"/>
      <c r="H51" s="239"/>
      <c r="I51" s="240"/>
      <c r="J51" s="35" t="s">
        <v>10</v>
      </c>
      <c r="K51" s="36">
        <v>115.5</v>
      </c>
      <c r="L51" s="64">
        <v>115.5</v>
      </c>
      <c r="M51" s="116">
        <v>115.5</v>
      </c>
      <c r="N51" s="82"/>
      <c r="O51" s="83"/>
      <c r="P51" s="83"/>
      <c r="Q51" s="83"/>
      <c r="R51" s="83"/>
    </row>
    <row r="52" spans="1:21" x14ac:dyDescent="0.25">
      <c r="A52" s="34">
        <v>187</v>
      </c>
      <c r="B52" s="230"/>
      <c r="C52" s="231"/>
      <c r="D52" s="231"/>
      <c r="E52" s="231"/>
      <c r="F52" s="232"/>
      <c r="G52" s="236" t="s">
        <v>31</v>
      </c>
      <c r="H52" s="239"/>
      <c r="I52" s="240"/>
      <c r="J52" s="35" t="s">
        <v>29</v>
      </c>
      <c r="K52" s="36">
        <v>51.4</v>
      </c>
      <c r="L52" s="64">
        <v>51.4</v>
      </c>
      <c r="M52" s="116">
        <v>51.4</v>
      </c>
      <c r="N52" s="82"/>
      <c r="O52" s="83"/>
      <c r="P52" s="83"/>
      <c r="Q52" s="83"/>
      <c r="R52" s="83"/>
    </row>
    <row r="53" spans="1:21" x14ac:dyDescent="0.25">
      <c r="A53" s="34">
        <v>188</v>
      </c>
      <c r="B53" s="230"/>
      <c r="C53" s="231"/>
      <c r="D53" s="231"/>
      <c r="E53" s="231"/>
      <c r="F53" s="232"/>
      <c r="G53" s="236"/>
      <c r="H53" s="239"/>
      <c r="I53" s="240"/>
      <c r="J53" s="35" t="s">
        <v>30</v>
      </c>
      <c r="K53" s="36">
        <v>75.66</v>
      </c>
      <c r="L53" s="64">
        <v>75.66</v>
      </c>
      <c r="M53" s="116">
        <v>75.66</v>
      </c>
      <c r="N53" s="82"/>
      <c r="O53" s="83"/>
      <c r="P53" s="83"/>
      <c r="Q53" s="83"/>
      <c r="R53" s="83"/>
    </row>
    <row r="54" spans="1:21" x14ac:dyDescent="0.25">
      <c r="A54" s="34">
        <v>189</v>
      </c>
      <c r="B54" s="230"/>
      <c r="C54" s="231"/>
      <c r="D54" s="231"/>
      <c r="E54" s="231"/>
      <c r="F54" s="232"/>
      <c r="G54" s="236"/>
      <c r="H54" s="239"/>
      <c r="I54" s="240"/>
      <c r="J54" s="35" t="s">
        <v>10</v>
      </c>
      <c r="K54" s="36">
        <v>114.35</v>
      </c>
      <c r="L54" s="64">
        <v>114.35</v>
      </c>
      <c r="M54" s="116">
        <v>114.35</v>
      </c>
      <c r="N54" s="82"/>
      <c r="O54" s="83"/>
      <c r="P54" s="83"/>
      <c r="Q54" s="83"/>
      <c r="R54" s="83"/>
    </row>
    <row r="55" spans="1:21" x14ac:dyDescent="0.25">
      <c r="A55" s="34">
        <v>190</v>
      </c>
      <c r="B55" s="230"/>
      <c r="C55" s="231"/>
      <c r="D55" s="231"/>
      <c r="E55" s="231"/>
      <c r="F55" s="232"/>
      <c r="G55" s="236" t="s">
        <v>32</v>
      </c>
      <c r="H55" s="239"/>
      <c r="I55" s="240"/>
      <c r="J55" s="35" t="s">
        <v>29</v>
      </c>
      <c r="K55" s="36">
        <v>47.94</v>
      </c>
      <c r="L55" s="64">
        <v>47.94</v>
      </c>
      <c r="M55" s="116">
        <v>47.94</v>
      </c>
      <c r="N55" s="82"/>
      <c r="O55" s="83"/>
      <c r="P55" s="83"/>
      <c r="Q55" s="83"/>
      <c r="R55" s="83"/>
    </row>
    <row r="56" spans="1:21" x14ac:dyDescent="0.25">
      <c r="A56" s="34">
        <v>191</v>
      </c>
      <c r="B56" s="230"/>
      <c r="C56" s="231"/>
      <c r="D56" s="231"/>
      <c r="E56" s="231"/>
      <c r="F56" s="232"/>
      <c r="G56" s="236"/>
      <c r="H56" s="239"/>
      <c r="I56" s="240"/>
      <c r="J56" s="35" t="s">
        <v>30</v>
      </c>
      <c r="K56" s="36">
        <v>60.06</v>
      </c>
      <c r="L56" s="64">
        <v>60.06</v>
      </c>
      <c r="M56" s="116">
        <v>60.06</v>
      </c>
      <c r="N56" s="84"/>
      <c r="O56" s="83"/>
      <c r="P56" s="83"/>
      <c r="Q56" s="83"/>
      <c r="R56" s="83"/>
    </row>
    <row r="57" spans="1:21" x14ac:dyDescent="0.25">
      <c r="A57" s="34">
        <v>192</v>
      </c>
      <c r="B57" s="233"/>
      <c r="C57" s="234"/>
      <c r="D57" s="234"/>
      <c r="E57" s="234"/>
      <c r="F57" s="235"/>
      <c r="G57" s="236"/>
      <c r="H57" s="239"/>
      <c r="I57" s="240"/>
      <c r="J57" s="35" t="s">
        <v>10</v>
      </c>
      <c r="K57" s="36">
        <v>98.76</v>
      </c>
      <c r="L57" s="64">
        <v>98.76</v>
      </c>
      <c r="M57" s="116">
        <v>98.76</v>
      </c>
      <c r="N57" s="84"/>
      <c r="O57" s="83"/>
      <c r="P57" s="83"/>
      <c r="Q57" s="83"/>
      <c r="R57" s="83"/>
    </row>
    <row r="58" spans="1:21" ht="36" customHeight="1" x14ac:dyDescent="0.25">
      <c r="A58" s="34">
        <v>193</v>
      </c>
      <c r="B58" s="246" t="s">
        <v>90</v>
      </c>
      <c r="C58" s="246"/>
      <c r="D58" s="246"/>
      <c r="E58" s="246"/>
      <c r="F58" s="246"/>
      <c r="G58" s="34" t="s">
        <v>44</v>
      </c>
      <c r="H58" s="275"/>
      <c r="I58" s="276"/>
      <c r="J58" s="35" t="s">
        <v>45</v>
      </c>
      <c r="K58" s="36">
        <v>29.49</v>
      </c>
      <c r="L58" s="64">
        <v>29.49</v>
      </c>
      <c r="M58" s="116">
        <v>29.49</v>
      </c>
      <c r="N58" s="82"/>
      <c r="O58" s="83"/>
      <c r="P58" s="83"/>
      <c r="Q58" s="83"/>
      <c r="R58" s="83"/>
    </row>
    <row r="59" spans="1:21" ht="31.5" customHeight="1" x14ac:dyDescent="0.25">
      <c r="A59" s="34">
        <v>194</v>
      </c>
      <c r="B59" s="243" t="s">
        <v>97</v>
      </c>
      <c r="C59" s="244"/>
      <c r="D59" s="244"/>
      <c r="E59" s="244"/>
      <c r="F59" s="245"/>
      <c r="G59" s="34" t="s">
        <v>28</v>
      </c>
      <c r="H59" s="241"/>
      <c r="I59" s="242"/>
      <c r="J59" s="35" t="s">
        <v>34</v>
      </c>
      <c r="K59" s="36">
        <v>28.88</v>
      </c>
      <c r="L59" s="64">
        <v>28.88</v>
      </c>
      <c r="M59" s="116">
        <v>28.88</v>
      </c>
      <c r="N59" s="132">
        <v>60.07</v>
      </c>
      <c r="O59" s="83"/>
      <c r="P59" s="83"/>
      <c r="Q59" s="83"/>
      <c r="R59" s="83"/>
      <c r="U59" s="214">
        <v>46.69</v>
      </c>
    </row>
    <row r="60" spans="1:21" ht="15" customHeight="1" x14ac:dyDescent="0.25">
      <c r="A60" s="34">
        <v>195</v>
      </c>
      <c r="B60" s="227" t="s">
        <v>91</v>
      </c>
      <c r="C60" s="228"/>
      <c r="D60" s="228"/>
      <c r="E60" s="228"/>
      <c r="F60" s="229"/>
      <c r="G60" s="236" t="s">
        <v>33</v>
      </c>
      <c r="H60" s="237" t="s">
        <v>78</v>
      </c>
      <c r="I60" s="238"/>
      <c r="J60" s="35" t="s">
        <v>29</v>
      </c>
      <c r="K60" s="36">
        <v>56.02</v>
      </c>
      <c r="L60" s="64">
        <v>56.02</v>
      </c>
      <c r="M60" s="116">
        <v>56.02</v>
      </c>
      <c r="N60" s="82"/>
      <c r="O60" s="83"/>
      <c r="P60" s="83"/>
      <c r="Q60" s="83"/>
      <c r="R60" s="83"/>
    </row>
    <row r="61" spans="1:21" x14ac:dyDescent="0.25">
      <c r="A61" s="34">
        <v>196</v>
      </c>
      <c r="B61" s="230"/>
      <c r="C61" s="231"/>
      <c r="D61" s="231"/>
      <c r="E61" s="231"/>
      <c r="F61" s="232"/>
      <c r="G61" s="236"/>
      <c r="H61" s="239"/>
      <c r="I61" s="240"/>
      <c r="J61" s="35" t="s">
        <v>30</v>
      </c>
      <c r="K61" s="36">
        <v>88.36</v>
      </c>
      <c r="L61" s="64">
        <v>88.36</v>
      </c>
      <c r="M61" s="116">
        <v>88.36</v>
      </c>
      <c r="N61" s="82"/>
      <c r="O61" s="83"/>
      <c r="P61" s="83"/>
      <c r="Q61" s="83"/>
      <c r="R61" s="83"/>
    </row>
    <row r="62" spans="1:21" x14ac:dyDescent="0.25">
      <c r="A62" s="34">
        <v>197</v>
      </c>
      <c r="B62" s="230"/>
      <c r="C62" s="231"/>
      <c r="D62" s="231"/>
      <c r="E62" s="231"/>
      <c r="F62" s="232"/>
      <c r="G62" s="236"/>
      <c r="H62" s="239"/>
      <c r="I62" s="240"/>
      <c r="J62" s="35" t="s">
        <v>10</v>
      </c>
      <c r="K62" s="36">
        <v>113.19</v>
      </c>
      <c r="L62" s="64">
        <v>113.19</v>
      </c>
      <c r="M62" s="116">
        <v>113.19</v>
      </c>
      <c r="N62" s="82"/>
      <c r="O62" s="83"/>
      <c r="P62" s="83"/>
      <c r="Q62" s="83"/>
      <c r="R62" s="83"/>
    </row>
    <row r="63" spans="1:21" x14ac:dyDescent="0.25">
      <c r="A63" s="34">
        <v>198</v>
      </c>
      <c r="B63" s="230"/>
      <c r="C63" s="231"/>
      <c r="D63" s="231"/>
      <c r="E63" s="231"/>
      <c r="F63" s="232"/>
      <c r="G63" s="236" t="s">
        <v>31</v>
      </c>
      <c r="H63" s="239"/>
      <c r="I63" s="240"/>
      <c r="J63" s="35" t="s">
        <v>29</v>
      </c>
      <c r="K63" s="36">
        <v>53.71</v>
      </c>
      <c r="L63" s="64">
        <v>53.71</v>
      </c>
      <c r="M63" s="116">
        <v>53.71</v>
      </c>
      <c r="N63" s="82"/>
      <c r="O63" s="83"/>
      <c r="P63" s="83"/>
      <c r="Q63" s="83"/>
      <c r="R63" s="83"/>
    </row>
    <row r="64" spans="1:21" x14ac:dyDescent="0.25">
      <c r="A64" s="34">
        <v>199</v>
      </c>
      <c r="B64" s="230"/>
      <c r="C64" s="231"/>
      <c r="D64" s="231"/>
      <c r="E64" s="231"/>
      <c r="F64" s="232"/>
      <c r="G64" s="236"/>
      <c r="H64" s="239"/>
      <c r="I64" s="240"/>
      <c r="J64" s="35" t="s">
        <v>30</v>
      </c>
      <c r="K64" s="36">
        <v>86.05</v>
      </c>
      <c r="L64" s="64">
        <v>86.05</v>
      </c>
      <c r="M64" s="116">
        <v>86.05</v>
      </c>
      <c r="N64" s="82"/>
      <c r="O64" s="83"/>
      <c r="P64" s="83"/>
      <c r="Q64" s="83"/>
      <c r="R64" s="83"/>
    </row>
    <row r="65" spans="1:25" x14ac:dyDescent="0.25">
      <c r="A65" s="34">
        <v>200</v>
      </c>
      <c r="B65" s="230"/>
      <c r="C65" s="231"/>
      <c r="D65" s="231"/>
      <c r="E65" s="231"/>
      <c r="F65" s="232"/>
      <c r="G65" s="236"/>
      <c r="H65" s="239"/>
      <c r="I65" s="240"/>
      <c r="J65" s="35" t="s">
        <v>10</v>
      </c>
      <c r="K65" s="36">
        <v>98.18</v>
      </c>
      <c r="L65" s="64">
        <v>98.18</v>
      </c>
      <c r="M65" s="116">
        <v>98.18</v>
      </c>
      <c r="N65" s="82"/>
      <c r="O65" s="83"/>
      <c r="P65" s="83"/>
      <c r="Q65" s="83"/>
      <c r="R65" s="83"/>
      <c r="T65" s="217">
        <v>181.88</v>
      </c>
    </row>
    <row r="66" spans="1:25" x14ac:dyDescent="0.25">
      <c r="A66" s="34">
        <v>201</v>
      </c>
      <c r="B66" s="230"/>
      <c r="C66" s="231"/>
      <c r="D66" s="231"/>
      <c r="E66" s="231"/>
      <c r="F66" s="232"/>
      <c r="G66" s="236" t="s">
        <v>32</v>
      </c>
      <c r="H66" s="239"/>
      <c r="I66" s="240"/>
      <c r="J66" s="35" t="s">
        <v>29</v>
      </c>
      <c r="K66" s="36">
        <v>50.25</v>
      </c>
      <c r="L66" s="64">
        <v>50.25</v>
      </c>
      <c r="M66" s="116">
        <v>50.25</v>
      </c>
      <c r="N66" s="82"/>
      <c r="O66" s="83"/>
      <c r="P66" s="83"/>
      <c r="Q66" s="83"/>
      <c r="R66" s="83"/>
    </row>
    <row r="67" spans="1:25" x14ac:dyDescent="0.25">
      <c r="A67" s="34">
        <v>202</v>
      </c>
      <c r="B67" s="230"/>
      <c r="C67" s="231"/>
      <c r="D67" s="231"/>
      <c r="E67" s="231"/>
      <c r="F67" s="232"/>
      <c r="G67" s="236"/>
      <c r="H67" s="239"/>
      <c r="I67" s="240"/>
      <c r="J67" s="35" t="s">
        <v>30</v>
      </c>
      <c r="K67" s="36">
        <v>62.37</v>
      </c>
      <c r="L67" s="64">
        <v>62.37</v>
      </c>
      <c r="M67" s="116">
        <v>62.37</v>
      </c>
      <c r="N67" s="82"/>
      <c r="O67" s="83"/>
      <c r="P67" s="83"/>
      <c r="Q67" s="83"/>
      <c r="R67" s="83"/>
    </row>
    <row r="68" spans="1:25" ht="14.25" customHeight="1" x14ac:dyDescent="0.25">
      <c r="A68" s="34">
        <v>203</v>
      </c>
      <c r="B68" s="233"/>
      <c r="C68" s="234"/>
      <c r="D68" s="234"/>
      <c r="E68" s="234"/>
      <c r="F68" s="235"/>
      <c r="G68" s="236"/>
      <c r="H68" s="239"/>
      <c r="I68" s="240"/>
      <c r="J68" s="35" t="s">
        <v>10</v>
      </c>
      <c r="K68" s="36">
        <v>86.63</v>
      </c>
      <c r="L68" s="64">
        <v>86.63</v>
      </c>
      <c r="M68" s="116">
        <v>86.63</v>
      </c>
      <c r="N68" s="82"/>
      <c r="O68" s="83"/>
      <c r="P68" s="83"/>
      <c r="Q68" s="83"/>
      <c r="R68" s="83"/>
      <c r="T68" s="217">
        <v>150.21</v>
      </c>
    </row>
    <row r="69" spans="1:25" ht="25.5" customHeight="1" x14ac:dyDescent="0.25">
      <c r="A69" s="34">
        <v>204</v>
      </c>
      <c r="B69" s="243" t="s">
        <v>92</v>
      </c>
      <c r="C69" s="244"/>
      <c r="D69" s="244"/>
      <c r="E69" s="244"/>
      <c r="F69" s="245"/>
      <c r="G69" s="34" t="s">
        <v>28</v>
      </c>
      <c r="H69" s="241"/>
      <c r="I69" s="242"/>
      <c r="J69" s="35" t="s">
        <v>34</v>
      </c>
      <c r="K69" s="36">
        <v>34.08</v>
      </c>
      <c r="L69" s="64">
        <v>34.08</v>
      </c>
      <c r="M69" s="116">
        <v>34.08</v>
      </c>
      <c r="N69" s="132">
        <f>66.17</f>
        <v>66.17</v>
      </c>
      <c r="O69" s="83"/>
      <c r="P69" s="83"/>
      <c r="Q69" s="83"/>
      <c r="R69" s="83"/>
      <c r="T69" s="217">
        <v>46.34</v>
      </c>
    </row>
    <row r="70" spans="1:25" ht="15.75" customHeight="1" x14ac:dyDescent="0.25">
      <c r="A70" s="40">
        <v>205</v>
      </c>
      <c r="B70" s="227" t="s">
        <v>93</v>
      </c>
      <c r="C70" s="228"/>
      <c r="D70" s="228"/>
      <c r="E70" s="228"/>
      <c r="F70" s="229"/>
      <c r="G70" s="236" t="s">
        <v>33</v>
      </c>
      <c r="H70" s="237" t="s">
        <v>23</v>
      </c>
      <c r="I70" s="238"/>
      <c r="J70" s="43" t="s">
        <v>29</v>
      </c>
      <c r="K70" s="44">
        <v>53.71</v>
      </c>
      <c r="L70" s="64">
        <v>53.71</v>
      </c>
      <c r="M70" s="116">
        <v>53.71</v>
      </c>
      <c r="N70" s="82"/>
      <c r="O70" s="83"/>
      <c r="P70" s="83"/>
      <c r="Q70" s="83"/>
      <c r="R70" s="83"/>
    </row>
    <row r="71" spans="1:25" x14ac:dyDescent="0.25">
      <c r="A71" s="40">
        <v>206</v>
      </c>
      <c r="B71" s="230"/>
      <c r="C71" s="231"/>
      <c r="D71" s="231"/>
      <c r="E71" s="231"/>
      <c r="F71" s="232"/>
      <c r="G71" s="236"/>
      <c r="H71" s="239"/>
      <c r="I71" s="240"/>
      <c r="J71" s="43" t="s">
        <v>30</v>
      </c>
      <c r="K71" s="44">
        <v>73.92</v>
      </c>
      <c r="L71" s="64">
        <v>73.92</v>
      </c>
      <c r="M71" s="116">
        <v>73.92</v>
      </c>
      <c r="N71" s="82"/>
      <c r="O71" s="83"/>
      <c r="P71" s="83"/>
      <c r="Q71" s="83"/>
      <c r="R71" s="83"/>
    </row>
    <row r="72" spans="1:25" x14ac:dyDescent="0.25">
      <c r="A72" s="40">
        <v>207</v>
      </c>
      <c r="B72" s="230"/>
      <c r="C72" s="231"/>
      <c r="D72" s="231"/>
      <c r="E72" s="231"/>
      <c r="F72" s="232"/>
      <c r="G72" s="236"/>
      <c r="H72" s="239"/>
      <c r="I72" s="240"/>
      <c r="J72" s="43" t="s">
        <v>10</v>
      </c>
      <c r="K72" s="44">
        <v>92.4</v>
      </c>
      <c r="L72" s="64">
        <v>92.4</v>
      </c>
      <c r="M72" s="116">
        <v>92.4</v>
      </c>
      <c r="N72" s="82"/>
      <c r="O72" s="83"/>
      <c r="P72" s="83"/>
      <c r="Q72" s="83"/>
      <c r="R72" s="83"/>
    </row>
    <row r="73" spans="1:25" x14ac:dyDescent="0.25">
      <c r="A73" s="40">
        <v>208</v>
      </c>
      <c r="B73" s="230"/>
      <c r="C73" s="231"/>
      <c r="D73" s="231"/>
      <c r="E73" s="231"/>
      <c r="F73" s="232"/>
      <c r="G73" s="236" t="s">
        <v>31</v>
      </c>
      <c r="H73" s="239"/>
      <c r="I73" s="240"/>
      <c r="J73" s="43" t="s">
        <v>29</v>
      </c>
      <c r="K73" s="44">
        <v>50.25</v>
      </c>
      <c r="L73" s="64">
        <v>50.25</v>
      </c>
      <c r="M73" s="116">
        <v>50.25</v>
      </c>
      <c r="N73" s="82"/>
      <c r="O73" s="83"/>
      <c r="P73" s="83"/>
      <c r="Q73" s="83"/>
      <c r="R73" s="83"/>
    </row>
    <row r="74" spans="1:25" x14ac:dyDescent="0.25">
      <c r="A74" s="40">
        <v>209</v>
      </c>
      <c r="B74" s="230"/>
      <c r="C74" s="231"/>
      <c r="D74" s="231"/>
      <c r="E74" s="231"/>
      <c r="F74" s="232"/>
      <c r="G74" s="236"/>
      <c r="H74" s="239"/>
      <c r="I74" s="240"/>
      <c r="J74" s="43" t="s">
        <v>30</v>
      </c>
      <c r="K74" s="44">
        <v>83.74</v>
      </c>
      <c r="L74" s="64">
        <v>83.74</v>
      </c>
      <c r="M74" s="116">
        <v>83.74</v>
      </c>
      <c r="N74" s="82"/>
      <c r="O74" s="83"/>
      <c r="P74" s="83"/>
      <c r="Q74" s="83"/>
      <c r="R74" s="83"/>
    </row>
    <row r="75" spans="1:25" x14ac:dyDescent="0.25">
      <c r="A75" s="40">
        <v>210</v>
      </c>
      <c r="B75" s="230"/>
      <c r="C75" s="231"/>
      <c r="D75" s="231"/>
      <c r="E75" s="231"/>
      <c r="F75" s="232"/>
      <c r="G75" s="236"/>
      <c r="H75" s="239"/>
      <c r="I75" s="240"/>
      <c r="J75" s="43" t="s">
        <v>10</v>
      </c>
      <c r="K75" s="44">
        <v>88.36</v>
      </c>
      <c r="L75" s="64">
        <v>88.36</v>
      </c>
      <c r="M75" s="116">
        <v>88.36</v>
      </c>
      <c r="N75" s="82"/>
      <c r="O75" s="83"/>
      <c r="P75" s="83"/>
      <c r="Q75" s="83"/>
      <c r="R75" s="83"/>
    </row>
    <row r="76" spans="1:25" x14ac:dyDescent="0.25">
      <c r="A76" s="40">
        <v>211</v>
      </c>
      <c r="B76" s="230"/>
      <c r="C76" s="231"/>
      <c r="D76" s="231"/>
      <c r="E76" s="231"/>
      <c r="F76" s="232"/>
      <c r="G76" s="236" t="s">
        <v>32</v>
      </c>
      <c r="H76" s="239"/>
      <c r="I76" s="240"/>
      <c r="J76" s="43" t="s">
        <v>29</v>
      </c>
      <c r="K76" s="44">
        <v>47.94</v>
      </c>
      <c r="L76" s="64">
        <v>47.94</v>
      </c>
      <c r="M76" s="116">
        <v>47.94</v>
      </c>
      <c r="N76" s="82"/>
      <c r="O76" s="83"/>
      <c r="P76" s="83"/>
      <c r="Q76" s="83"/>
      <c r="R76" s="83"/>
    </row>
    <row r="77" spans="1:25" x14ac:dyDescent="0.25">
      <c r="A77" s="40">
        <v>212</v>
      </c>
      <c r="B77" s="230"/>
      <c r="C77" s="231"/>
      <c r="D77" s="231"/>
      <c r="E77" s="231"/>
      <c r="F77" s="232"/>
      <c r="G77" s="236"/>
      <c r="H77" s="239"/>
      <c r="I77" s="240"/>
      <c r="J77" s="43" t="s">
        <v>30</v>
      </c>
      <c r="K77" s="44">
        <v>62.37</v>
      </c>
      <c r="L77" s="64">
        <v>62.37</v>
      </c>
      <c r="M77" s="116">
        <v>62.37</v>
      </c>
      <c r="N77" s="82"/>
      <c r="O77" s="83"/>
      <c r="P77" s="83"/>
      <c r="Q77" s="83"/>
      <c r="R77" s="83"/>
    </row>
    <row r="78" spans="1:25" ht="16.5" customHeight="1" x14ac:dyDescent="0.25">
      <c r="A78" s="40">
        <v>213</v>
      </c>
      <c r="B78" s="233"/>
      <c r="C78" s="234"/>
      <c r="D78" s="234"/>
      <c r="E78" s="234"/>
      <c r="F78" s="235"/>
      <c r="G78" s="236"/>
      <c r="H78" s="239"/>
      <c r="I78" s="240"/>
      <c r="J78" s="43" t="s">
        <v>10</v>
      </c>
      <c r="K78" s="44">
        <v>66.42</v>
      </c>
      <c r="L78" s="64">
        <v>66.42</v>
      </c>
      <c r="M78" s="116">
        <v>66.42</v>
      </c>
      <c r="N78" s="84"/>
      <c r="O78" s="83"/>
      <c r="P78" s="83"/>
      <c r="Q78" s="83"/>
      <c r="R78" s="83"/>
      <c r="T78" s="217">
        <v>74.709999999999994</v>
      </c>
    </row>
    <row r="79" spans="1:25" ht="36.75" customHeight="1" x14ac:dyDescent="0.25">
      <c r="A79" s="40">
        <v>214</v>
      </c>
      <c r="B79" s="246" t="s">
        <v>90</v>
      </c>
      <c r="C79" s="246"/>
      <c r="D79" s="246"/>
      <c r="E79" s="246"/>
      <c r="F79" s="246"/>
      <c r="G79" s="40" t="s">
        <v>44</v>
      </c>
      <c r="H79" s="239"/>
      <c r="I79" s="240"/>
      <c r="J79" s="43" t="s">
        <v>45</v>
      </c>
      <c r="K79" s="44">
        <v>29.49</v>
      </c>
      <c r="L79" s="64">
        <v>29.49</v>
      </c>
      <c r="M79" s="116">
        <v>29.49</v>
      </c>
      <c r="N79" s="82"/>
      <c r="O79" s="83"/>
      <c r="P79" s="83"/>
      <c r="Q79" s="83"/>
      <c r="R79" s="83"/>
    </row>
    <row r="80" spans="1:25" ht="34.5" customHeight="1" x14ac:dyDescent="0.25">
      <c r="A80" s="40">
        <v>215</v>
      </c>
      <c r="B80" s="259" t="s">
        <v>82</v>
      </c>
      <c r="C80" s="260"/>
      <c r="D80" s="260"/>
      <c r="E80" s="260"/>
      <c r="F80" s="261"/>
      <c r="G80" s="40" t="s">
        <v>28</v>
      </c>
      <c r="H80" s="239"/>
      <c r="I80" s="240"/>
      <c r="J80" s="40" t="s">
        <v>34</v>
      </c>
      <c r="K80" s="26">
        <v>32.92</v>
      </c>
      <c r="L80" s="209">
        <f>Y80</f>
        <v>26.336000000000002</v>
      </c>
      <c r="M80" s="26">
        <v>32.92</v>
      </c>
      <c r="N80" s="132">
        <v>42.63</v>
      </c>
      <c r="O80" s="83"/>
      <c r="P80" s="83"/>
      <c r="Q80" s="83"/>
      <c r="R80" s="83"/>
      <c r="T80" s="217">
        <v>31.15</v>
      </c>
      <c r="U80" s="214">
        <v>32.92</v>
      </c>
      <c r="V80" s="39">
        <v>31.15</v>
      </c>
      <c r="W80" s="39">
        <f>V80-U80</f>
        <v>-1.7700000000000031</v>
      </c>
      <c r="X80" s="39">
        <f>U80*20/100</f>
        <v>6.5840000000000005</v>
      </c>
      <c r="Y80" s="39">
        <f>U80-X80</f>
        <v>26.336000000000002</v>
      </c>
    </row>
    <row r="81" spans="1:21" s="54" customFormat="1" ht="38.25" customHeight="1" x14ac:dyDescent="0.25">
      <c r="A81" s="40">
        <v>216</v>
      </c>
      <c r="B81" s="259" t="s">
        <v>115</v>
      </c>
      <c r="C81" s="260"/>
      <c r="D81" s="260"/>
      <c r="E81" s="260"/>
      <c r="F81" s="261"/>
      <c r="G81" s="40" t="s">
        <v>61</v>
      </c>
      <c r="H81" s="262"/>
      <c r="I81" s="263"/>
      <c r="J81" s="40" t="s">
        <v>34</v>
      </c>
      <c r="K81" s="26">
        <f>(K76+K77+K78+K80)/4</f>
        <v>52.412500000000009</v>
      </c>
      <c r="L81" s="26">
        <f>(L76+L77+L78+L80)/4</f>
        <v>50.766500000000008</v>
      </c>
      <c r="M81" s="26">
        <f>(M76+M77+M78+M80)/4</f>
        <v>52.412500000000009</v>
      </c>
      <c r="N81" s="82"/>
      <c r="O81" s="83"/>
      <c r="P81" s="83"/>
      <c r="Q81" s="83"/>
      <c r="R81" s="83"/>
      <c r="T81" s="217"/>
      <c r="U81" s="214"/>
    </row>
    <row r="82" spans="1:21" ht="18" customHeight="1" x14ac:dyDescent="0.25">
      <c r="A82" s="249" t="s">
        <v>67</v>
      </c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N82" s="82"/>
      <c r="O82" s="83"/>
      <c r="P82" s="83"/>
      <c r="Q82" s="83"/>
      <c r="R82" s="83"/>
    </row>
    <row r="83" spans="1:21" ht="0.75" customHeight="1" x14ac:dyDescent="0.25">
      <c r="A83" s="255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N83" s="82"/>
      <c r="O83" s="83"/>
      <c r="P83" s="83"/>
      <c r="Q83" s="83"/>
      <c r="R83" s="83"/>
    </row>
    <row r="84" spans="1:21" ht="15.75" customHeight="1" x14ac:dyDescent="0.25">
      <c r="A84" s="34">
        <v>217</v>
      </c>
      <c r="B84" s="227" t="s">
        <v>94</v>
      </c>
      <c r="C84" s="228"/>
      <c r="D84" s="228"/>
      <c r="E84" s="228"/>
      <c r="F84" s="229"/>
      <c r="G84" s="236" t="s">
        <v>33</v>
      </c>
      <c r="H84" s="237" t="s">
        <v>36</v>
      </c>
      <c r="I84" s="238"/>
      <c r="J84" s="35" t="s">
        <v>29</v>
      </c>
      <c r="K84" s="36">
        <v>254.1</v>
      </c>
      <c r="L84" s="64">
        <v>254.1</v>
      </c>
      <c r="M84" s="116">
        <v>254.1</v>
      </c>
      <c r="N84" s="82"/>
      <c r="O84" s="83"/>
      <c r="P84" s="83"/>
      <c r="Q84" s="83"/>
      <c r="R84" s="83"/>
    </row>
    <row r="85" spans="1:21" x14ac:dyDescent="0.25">
      <c r="A85" s="34">
        <v>218</v>
      </c>
      <c r="B85" s="230"/>
      <c r="C85" s="231"/>
      <c r="D85" s="231"/>
      <c r="E85" s="231"/>
      <c r="F85" s="232"/>
      <c r="G85" s="236"/>
      <c r="H85" s="239"/>
      <c r="I85" s="240"/>
      <c r="J85" s="35" t="s">
        <v>30</v>
      </c>
      <c r="K85" s="36">
        <v>285.29000000000002</v>
      </c>
      <c r="L85" s="64">
        <v>285.29000000000002</v>
      </c>
      <c r="M85" s="116">
        <v>285.29000000000002</v>
      </c>
      <c r="N85" s="82"/>
      <c r="O85" s="83"/>
      <c r="P85" s="83"/>
      <c r="Q85" s="83"/>
      <c r="R85" s="83"/>
    </row>
    <row r="86" spans="1:21" x14ac:dyDescent="0.25">
      <c r="A86" s="34">
        <v>219</v>
      </c>
      <c r="B86" s="230"/>
      <c r="C86" s="231"/>
      <c r="D86" s="231"/>
      <c r="E86" s="231"/>
      <c r="F86" s="232"/>
      <c r="G86" s="236"/>
      <c r="H86" s="239"/>
      <c r="I86" s="240"/>
      <c r="J86" s="35" t="s">
        <v>10</v>
      </c>
      <c r="K86" s="36">
        <v>611.58000000000004</v>
      </c>
      <c r="L86" s="64">
        <v>611.58000000000004</v>
      </c>
      <c r="M86" s="116">
        <v>611.58000000000004</v>
      </c>
      <c r="N86" s="82"/>
      <c r="O86" s="83"/>
      <c r="P86" s="83"/>
      <c r="Q86" s="83"/>
      <c r="R86" s="83"/>
    </row>
    <row r="87" spans="1:21" x14ac:dyDescent="0.25">
      <c r="A87" s="34">
        <v>220</v>
      </c>
      <c r="B87" s="230"/>
      <c r="C87" s="231"/>
      <c r="D87" s="231"/>
      <c r="E87" s="231"/>
      <c r="F87" s="232"/>
      <c r="G87" s="236" t="s">
        <v>31</v>
      </c>
      <c r="H87" s="239"/>
      <c r="I87" s="240"/>
      <c r="J87" s="35" t="s">
        <v>29</v>
      </c>
      <c r="K87" s="36">
        <v>241.4</v>
      </c>
      <c r="L87" s="64">
        <v>241.4</v>
      </c>
      <c r="M87" s="116">
        <v>241.4</v>
      </c>
      <c r="N87" s="82"/>
      <c r="O87" s="83"/>
      <c r="P87" s="83"/>
      <c r="Q87" s="83"/>
      <c r="R87" s="83"/>
    </row>
    <row r="88" spans="1:21" x14ac:dyDescent="0.25">
      <c r="A88" s="34">
        <v>221</v>
      </c>
      <c r="B88" s="230"/>
      <c r="C88" s="231"/>
      <c r="D88" s="231"/>
      <c r="E88" s="231"/>
      <c r="F88" s="232"/>
      <c r="G88" s="236"/>
      <c r="H88" s="239"/>
      <c r="I88" s="240"/>
      <c r="J88" s="35" t="s">
        <v>30</v>
      </c>
      <c r="K88" s="36">
        <v>266.81</v>
      </c>
      <c r="L88" s="64">
        <v>266.81</v>
      </c>
      <c r="M88" s="116">
        <v>266.81</v>
      </c>
      <c r="N88" s="82"/>
      <c r="O88" s="83"/>
      <c r="P88" s="83"/>
      <c r="Q88" s="83"/>
      <c r="R88" s="83"/>
    </row>
    <row r="89" spans="1:21" x14ac:dyDescent="0.25">
      <c r="A89" s="34">
        <v>222</v>
      </c>
      <c r="B89" s="230"/>
      <c r="C89" s="231"/>
      <c r="D89" s="231"/>
      <c r="E89" s="231"/>
      <c r="F89" s="232"/>
      <c r="G89" s="236"/>
      <c r="H89" s="239"/>
      <c r="I89" s="240"/>
      <c r="J89" s="35" t="s">
        <v>10</v>
      </c>
      <c r="K89" s="36">
        <v>600.6</v>
      </c>
      <c r="L89" s="64">
        <v>600.6</v>
      </c>
      <c r="M89" s="116">
        <v>600.6</v>
      </c>
      <c r="N89" s="82"/>
      <c r="O89" s="83"/>
      <c r="P89" s="83"/>
      <c r="Q89" s="83"/>
      <c r="R89" s="83"/>
    </row>
    <row r="90" spans="1:21" x14ac:dyDescent="0.25">
      <c r="A90" s="34">
        <v>223</v>
      </c>
      <c r="B90" s="230"/>
      <c r="C90" s="231"/>
      <c r="D90" s="231"/>
      <c r="E90" s="231"/>
      <c r="F90" s="232"/>
      <c r="G90" s="236" t="s">
        <v>32</v>
      </c>
      <c r="H90" s="239"/>
      <c r="I90" s="240"/>
      <c r="J90" s="35" t="s">
        <v>29</v>
      </c>
      <c r="K90" s="36">
        <v>213.68</v>
      </c>
      <c r="L90" s="64">
        <v>213.68</v>
      </c>
      <c r="M90" s="116">
        <v>213.68</v>
      </c>
      <c r="N90" s="82"/>
      <c r="O90" s="83"/>
      <c r="P90" s="83"/>
      <c r="Q90" s="83"/>
      <c r="R90" s="83"/>
    </row>
    <row r="91" spans="1:21" x14ac:dyDescent="0.25">
      <c r="A91" s="34">
        <v>224</v>
      </c>
      <c r="B91" s="230"/>
      <c r="C91" s="231"/>
      <c r="D91" s="231"/>
      <c r="E91" s="231"/>
      <c r="F91" s="232"/>
      <c r="G91" s="236"/>
      <c r="H91" s="239"/>
      <c r="I91" s="240"/>
      <c r="J91" s="35" t="s">
        <v>30</v>
      </c>
      <c r="K91" s="36">
        <v>225.23</v>
      </c>
      <c r="L91" s="64">
        <v>225.23</v>
      </c>
      <c r="M91" s="116">
        <v>225.23</v>
      </c>
      <c r="N91" s="82"/>
      <c r="O91" s="83"/>
      <c r="P91" s="83"/>
      <c r="Q91" s="83"/>
      <c r="R91" s="83"/>
    </row>
    <row r="92" spans="1:21" x14ac:dyDescent="0.25">
      <c r="A92" s="34">
        <v>225</v>
      </c>
      <c r="B92" s="230"/>
      <c r="C92" s="231"/>
      <c r="D92" s="231"/>
      <c r="E92" s="231"/>
      <c r="F92" s="232"/>
      <c r="G92" s="236"/>
      <c r="H92" s="239"/>
      <c r="I92" s="240"/>
      <c r="J92" s="35" t="s">
        <v>10</v>
      </c>
      <c r="K92" s="36">
        <v>550.94000000000005</v>
      </c>
      <c r="L92" s="64">
        <v>550.94000000000005</v>
      </c>
      <c r="M92" s="116">
        <v>550.94000000000005</v>
      </c>
      <c r="N92" s="82"/>
      <c r="O92" s="83"/>
      <c r="P92" s="83"/>
      <c r="Q92" s="83"/>
      <c r="R92" s="83"/>
    </row>
    <row r="93" spans="1:21" ht="15.75" customHeight="1" x14ac:dyDescent="0.25">
      <c r="A93" s="34">
        <v>226</v>
      </c>
      <c r="B93" s="256"/>
      <c r="C93" s="257"/>
      <c r="D93" s="257"/>
      <c r="E93" s="257"/>
      <c r="F93" s="258"/>
      <c r="G93" s="27" t="s">
        <v>28</v>
      </c>
      <c r="H93" s="256"/>
      <c r="I93" s="258"/>
      <c r="J93" s="34" t="s">
        <v>34</v>
      </c>
      <c r="K93" s="36">
        <v>231</v>
      </c>
      <c r="L93" s="64">
        <v>231</v>
      </c>
      <c r="M93" s="116">
        <v>231</v>
      </c>
      <c r="N93" s="82"/>
      <c r="O93" s="83"/>
      <c r="P93" s="83"/>
      <c r="Q93" s="83"/>
      <c r="R93" s="83"/>
    </row>
    <row r="94" spans="1:21" x14ac:dyDescent="0.25">
      <c r="N94" s="79"/>
      <c r="O94" s="63"/>
      <c r="P94" s="63"/>
      <c r="Q94" s="63"/>
      <c r="R94" s="63"/>
    </row>
  </sheetData>
  <mergeCells count="91">
    <mergeCell ref="L7:L8"/>
    <mergeCell ref="L9:L10"/>
    <mergeCell ref="N1:N4"/>
    <mergeCell ref="O1:O4"/>
    <mergeCell ref="P1:P4"/>
    <mergeCell ref="L1:L4"/>
    <mergeCell ref="M1:M4"/>
    <mergeCell ref="M7:M8"/>
    <mergeCell ref="M9:M10"/>
    <mergeCell ref="J5:L5"/>
    <mergeCell ref="K7:K8"/>
    <mergeCell ref="A1:K1"/>
    <mergeCell ref="J2:K2"/>
    <mergeCell ref="A3:K3"/>
    <mergeCell ref="A4:K4"/>
    <mergeCell ref="B6:F6"/>
    <mergeCell ref="H6:I6"/>
    <mergeCell ref="A9:A10"/>
    <mergeCell ref="B9:F10"/>
    <mergeCell ref="G9:G10"/>
    <mergeCell ref="J9:J10"/>
    <mergeCell ref="H7:I8"/>
    <mergeCell ref="A7:A8"/>
    <mergeCell ref="B7:F8"/>
    <mergeCell ref="G7:G8"/>
    <mergeCell ref="J7:J8"/>
    <mergeCell ref="K9:K10"/>
    <mergeCell ref="H9:I10"/>
    <mergeCell ref="H15:I18"/>
    <mergeCell ref="G17:G18"/>
    <mergeCell ref="B13:F14"/>
    <mergeCell ref="H13:I14"/>
    <mergeCell ref="A12:K12"/>
    <mergeCell ref="B26:F34"/>
    <mergeCell ref="G26:G28"/>
    <mergeCell ref="G29:G31"/>
    <mergeCell ref="B15:F18"/>
    <mergeCell ref="G15:G16"/>
    <mergeCell ref="B59:F59"/>
    <mergeCell ref="B47:F47"/>
    <mergeCell ref="H37:I47"/>
    <mergeCell ref="G32:G34"/>
    <mergeCell ref="B37:F45"/>
    <mergeCell ref="G37:G39"/>
    <mergeCell ref="G40:G42"/>
    <mergeCell ref="G43:G45"/>
    <mergeCell ref="B35:F35"/>
    <mergeCell ref="B36:F36"/>
    <mergeCell ref="H26:I36"/>
    <mergeCell ref="B46:F46"/>
    <mergeCell ref="A48:K48"/>
    <mergeCell ref="B49:F57"/>
    <mergeCell ref="G49:G51"/>
    <mergeCell ref="H49:I59"/>
    <mergeCell ref="B81:F81"/>
    <mergeCell ref="H70:I81"/>
    <mergeCell ref="B70:F78"/>
    <mergeCell ref="G70:G72"/>
    <mergeCell ref="G73:G75"/>
    <mergeCell ref="G76:G78"/>
    <mergeCell ref="B79:F79"/>
    <mergeCell ref="B80:F80"/>
    <mergeCell ref="A82:K82"/>
    <mergeCell ref="A83:K83"/>
    <mergeCell ref="B84:F93"/>
    <mergeCell ref="G84:G86"/>
    <mergeCell ref="H84:I93"/>
    <mergeCell ref="G87:G89"/>
    <mergeCell ref="G90:G92"/>
    <mergeCell ref="G52:G54"/>
    <mergeCell ref="G55:G57"/>
    <mergeCell ref="B58:F58"/>
    <mergeCell ref="Q1:Q4"/>
    <mergeCell ref="R1:R4"/>
    <mergeCell ref="A11:K11"/>
    <mergeCell ref="A19:K19"/>
    <mergeCell ref="A20:K20"/>
    <mergeCell ref="B21:F23"/>
    <mergeCell ref="G21:G23"/>
    <mergeCell ref="H21:I21"/>
    <mergeCell ref="H22:I22"/>
    <mergeCell ref="H23:I23"/>
    <mergeCell ref="A24:K24"/>
    <mergeCell ref="B25:F25"/>
    <mergeCell ref="H25:I25"/>
    <mergeCell ref="B60:F68"/>
    <mergeCell ref="G60:G62"/>
    <mergeCell ref="H60:I69"/>
    <mergeCell ref="G63:G65"/>
    <mergeCell ref="G66:G68"/>
    <mergeCell ref="B69:F69"/>
  </mergeCells>
  <pageMargins left="0.62992125984251968" right="0.62992125984251968" top="0.94488188976377963" bottom="0.94488188976377963" header="0.31496062992125984" footer="0.31496062992125984"/>
  <pageSetup paperSize="9" scale="83" orientation="portrait" blackAndWhite="1" verticalDpi="0" r:id="rId1"/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95"/>
  <sheetViews>
    <sheetView view="pageBreakPreview" topLeftCell="A76" zoomScale="130" zoomScaleNormal="72" zoomScaleSheetLayoutView="130" workbookViewId="0">
      <selection activeCell="L19" sqref="L1:AE1048576"/>
    </sheetView>
  </sheetViews>
  <sheetFormatPr defaultRowHeight="15" x14ac:dyDescent="0.25"/>
  <cols>
    <col min="1" max="1" width="6.28515625" style="28" customWidth="1"/>
    <col min="2" max="4" width="9.140625" style="28"/>
    <col min="5" max="5" width="18.5703125" style="28" customWidth="1"/>
    <col min="6" max="6" width="6" style="28" customWidth="1"/>
    <col min="7" max="7" width="6.28515625" style="28" customWidth="1"/>
    <col min="8" max="8" width="11.85546875" style="28" customWidth="1"/>
    <col min="9" max="9" width="2.85546875" style="28" customWidth="1"/>
    <col min="10" max="10" width="9.5703125" style="28" customWidth="1"/>
    <col min="11" max="11" width="12.28515625" style="28" customWidth="1"/>
    <col min="12" max="12" width="12.28515625" style="28" hidden="1" customWidth="1"/>
    <col min="13" max="13" width="9.42578125" style="28" hidden="1" customWidth="1"/>
    <col min="14" max="15" width="12.140625" style="28" hidden="1" customWidth="1"/>
    <col min="16" max="16" width="14.140625" style="75" hidden="1" customWidth="1"/>
    <col min="17" max="18" width="12.85546875" style="75" hidden="1" customWidth="1"/>
    <col min="19" max="19" width="12.140625" style="75" hidden="1" customWidth="1"/>
    <col min="20" max="21" width="10.5703125" style="75" hidden="1" customWidth="1"/>
    <col min="22" max="26" width="0" style="28" hidden="1" customWidth="1"/>
    <col min="27" max="27" width="6.42578125" style="215" hidden="1" customWidth="1"/>
    <col min="28" max="28" width="8.7109375" style="28" hidden="1" customWidth="1"/>
    <col min="29" max="29" width="7.140625" style="28" hidden="1" customWidth="1"/>
    <col min="30" max="30" width="8.7109375" style="28" hidden="1" customWidth="1"/>
    <col min="31" max="31" width="0" style="28" hidden="1" customWidth="1"/>
    <col min="32" max="16384" width="9.140625" style="28"/>
  </cols>
  <sheetData>
    <row r="1" spans="1:25" ht="23.25" customHeight="1" x14ac:dyDescent="0.2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198"/>
      <c r="M1" s="176"/>
      <c r="N1" s="155"/>
      <c r="O1" s="361" t="s">
        <v>105</v>
      </c>
      <c r="P1" s="361" t="s">
        <v>110</v>
      </c>
      <c r="Q1" s="350" t="s">
        <v>103</v>
      </c>
      <c r="R1" s="350"/>
      <c r="S1" s="353" t="s">
        <v>108</v>
      </c>
      <c r="T1" s="353" t="s">
        <v>106</v>
      </c>
      <c r="U1" s="182"/>
      <c r="X1" s="183"/>
    </row>
    <row r="2" spans="1:25" ht="16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342"/>
      <c r="K2" s="342"/>
      <c r="L2" s="199"/>
      <c r="M2" s="177"/>
      <c r="N2" s="156" t="s">
        <v>111</v>
      </c>
      <c r="O2" s="362"/>
      <c r="P2" s="362"/>
      <c r="Q2" s="351"/>
      <c r="R2" s="351"/>
      <c r="S2" s="354"/>
      <c r="T2" s="354"/>
      <c r="U2" s="182" t="s">
        <v>112</v>
      </c>
      <c r="X2" s="184">
        <v>-0.2</v>
      </c>
      <c r="Y2" s="185" t="s">
        <v>113</v>
      </c>
    </row>
    <row r="3" spans="1:25" ht="5.25" hidden="1" customHeight="1" x14ac:dyDescent="0.25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200"/>
      <c r="M3" s="178"/>
      <c r="N3" s="157"/>
      <c r="O3" s="362"/>
      <c r="P3" s="362"/>
      <c r="Q3" s="351"/>
      <c r="R3" s="351"/>
      <c r="S3" s="354"/>
      <c r="T3" s="354"/>
      <c r="U3" s="182"/>
    </row>
    <row r="4" spans="1:25" ht="13.5" customHeight="1" x14ac:dyDescent="0.25">
      <c r="A4" s="249" t="s">
        <v>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87"/>
      <c r="M4" s="163"/>
      <c r="N4" s="145"/>
      <c r="O4" s="362"/>
      <c r="P4" s="362"/>
      <c r="Q4" s="351"/>
      <c r="R4" s="351"/>
      <c r="S4" s="354"/>
      <c r="T4" s="354"/>
      <c r="U4" s="182"/>
    </row>
    <row r="5" spans="1:25" ht="16.5" customHeight="1" x14ac:dyDescent="0.25">
      <c r="A5" s="295" t="s">
        <v>125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13"/>
      <c r="M5" s="163"/>
      <c r="N5" s="145"/>
      <c r="O5" s="363"/>
      <c r="P5" s="363"/>
      <c r="Q5" s="352"/>
      <c r="R5" s="352"/>
      <c r="S5" s="355"/>
      <c r="T5" s="355"/>
      <c r="U5" s="182"/>
    </row>
    <row r="6" spans="1:25" ht="16.5" customHeight="1" x14ac:dyDescent="0.25">
      <c r="A6" s="163"/>
      <c r="B6" s="163"/>
      <c r="C6" s="163"/>
      <c r="D6" s="163"/>
      <c r="E6" s="163"/>
      <c r="F6" s="163"/>
      <c r="G6" s="163"/>
      <c r="H6" s="163"/>
      <c r="I6" s="163"/>
      <c r="J6" s="342" t="s">
        <v>114</v>
      </c>
      <c r="K6" s="342"/>
      <c r="L6" s="199"/>
      <c r="M6" s="163"/>
      <c r="N6" s="163"/>
      <c r="O6" s="181"/>
      <c r="P6" s="211"/>
      <c r="Q6" s="212"/>
      <c r="R6" s="212"/>
      <c r="S6" s="182"/>
      <c r="T6" s="182"/>
      <c r="U6" s="182"/>
    </row>
    <row r="7" spans="1:25" ht="62.25" customHeight="1" x14ac:dyDescent="0.25">
      <c r="A7" s="34" t="s">
        <v>2</v>
      </c>
      <c r="B7" s="344" t="s">
        <v>3</v>
      </c>
      <c r="C7" s="345"/>
      <c r="D7" s="345"/>
      <c r="E7" s="345"/>
      <c r="F7" s="331"/>
      <c r="G7" s="34" t="s">
        <v>4</v>
      </c>
      <c r="H7" s="344" t="s">
        <v>5</v>
      </c>
      <c r="I7" s="331"/>
      <c r="J7" s="34" t="s">
        <v>6</v>
      </c>
      <c r="K7" s="37" t="s">
        <v>7</v>
      </c>
      <c r="L7" s="196"/>
      <c r="M7" s="175"/>
      <c r="N7" s="153"/>
      <c r="O7" s="69" t="s">
        <v>7</v>
      </c>
      <c r="P7" s="76"/>
      <c r="Q7" s="76"/>
      <c r="R7" s="74"/>
      <c r="S7" s="74"/>
      <c r="T7" s="74"/>
      <c r="U7" s="74"/>
    </row>
    <row r="8" spans="1:25" ht="27.75" customHeight="1" x14ac:dyDescent="0.25">
      <c r="A8" s="306">
        <v>75</v>
      </c>
      <c r="B8" s="280" t="s">
        <v>72</v>
      </c>
      <c r="C8" s="281"/>
      <c r="D8" s="281"/>
      <c r="E8" s="281"/>
      <c r="F8" s="282"/>
      <c r="G8" s="236">
        <v>2.2999999999999998</v>
      </c>
      <c r="H8" s="236" t="s">
        <v>98</v>
      </c>
      <c r="I8" s="236"/>
      <c r="J8" s="287" t="s">
        <v>15</v>
      </c>
      <c r="K8" s="356">
        <v>35</v>
      </c>
      <c r="L8" s="201"/>
      <c r="M8" s="173"/>
      <c r="N8" s="158"/>
      <c r="O8" s="357">
        <v>42</v>
      </c>
      <c r="P8" s="74">
        <v>49.18</v>
      </c>
      <c r="Q8" s="74"/>
      <c r="R8" s="74"/>
      <c r="S8" s="74"/>
      <c r="T8" s="74"/>
      <c r="U8" s="74"/>
    </row>
    <row r="9" spans="1:25" ht="12.75" customHeight="1" x14ac:dyDescent="0.25">
      <c r="A9" s="324"/>
      <c r="B9" s="346"/>
      <c r="C9" s="347"/>
      <c r="D9" s="347"/>
      <c r="E9" s="347"/>
      <c r="F9" s="348"/>
      <c r="G9" s="236"/>
      <c r="H9" s="236"/>
      <c r="I9" s="236"/>
      <c r="J9" s="287"/>
      <c r="K9" s="356"/>
      <c r="L9" s="202"/>
      <c r="M9" s="174"/>
      <c r="N9" s="159"/>
      <c r="O9" s="358"/>
      <c r="P9" s="74"/>
      <c r="Q9" s="74"/>
      <c r="R9" s="74"/>
      <c r="S9" s="74"/>
      <c r="T9" s="74"/>
      <c r="U9" s="74"/>
    </row>
    <row r="10" spans="1:25" ht="26.25" customHeight="1" x14ac:dyDescent="0.25">
      <c r="A10" s="306">
        <v>76</v>
      </c>
      <c r="B10" s="280" t="s">
        <v>72</v>
      </c>
      <c r="C10" s="281"/>
      <c r="D10" s="281"/>
      <c r="E10" s="281"/>
      <c r="F10" s="282"/>
      <c r="G10" s="236">
        <v>2.2999999999999998</v>
      </c>
      <c r="H10" s="236" t="s">
        <v>11</v>
      </c>
      <c r="I10" s="236"/>
      <c r="J10" s="287" t="s">
        <v>15</v>
      </c>
      <c r="K10" s="278">
        <v>42</v>
      </c>
      <c r="L10" s="203"/>
      <c r="M10" s="168"/>
      <c r="N10" s="160"/>
      <c r="O10" s="359">
        <v>35</v>
      </c>
      <c r="P10" s="74">
        <v>49.18</v>
      </c>
      <c r="Q10" s="74"/>
      <c r="R10" s="74"/>
      <c r="S10" s="74"/>
      <c r="T10" s="74"/>
      <c r="U10" s="74"/>
    </row>
    <row r="11" spans="1:25" ht="16.5" customHeight="1" x14ac:dyDescent="0.25">
      <c r="A11" s="324"/>
      <c r="B11" s="346"/>
      <c r="C11" s="347"/>
      <c r="D11" s="347"/>
      <c r="E11" s="347"/>
      <c r="F11" s="348"/>
      <c r="G11" s="236"/>
      <c r="H11" s="236"/>
      <c r="I11" s="236"/>
      <c r="J11" s="287"/>
      <c r="K11" s="278"/>
      <c r="L11" s="204"/>
      <c r="M11" s="169"/>
      <c r="N11" s="161"/>
      <c r="O11" s="360"/>
      <c r="P11" s="74"/>
      <c r="Q11" s="74"/>
      <c r="R11" s="74"/>
      <c r="S11" s="74"/>
      <c r="T11" s="74"/>
      <c r="U11" s="74"/>
    </row>
    <row r="12" spans="1:25" ht="15" customHeight="1" x14ac:dyDescent="0.25">
      <c r="A12" s="249" t="s">
        <v>67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187"/>
      <c r="M12" s="163"/>
      <c r="N12" s="145"/>
      <c r="O12" s="65"/>
      <c r="P12" s="74"/>
      <c r="Q12" s="74"/>
      <c r="R12" s="74"/>
      <c r="S12" s="74"/>
      <c r="T12" s="74"/>
      <c r="U12" s="74"/>
    </row>
    <row r="13" spans="1:25" ht="12.75" customHeight="1" x14ac:dyDescent="0.25">
      <c r="A13" s="249" t="s">
        <v>12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187"/>
      <c r="M13" s="163"/>
      <c r="N13" s="145"/>
      <c r="O13" s="65"/>
      <c r="P13" s="74"/>
      <c r="Q13" s="74"/>
      <c r="R13" s="74"/>
      <c r="S13" s="74"/>
      <c r="T13" s="74"/>
      <c r="U13" s="74"/>
    </row>
    <row r="14" spans="1:25" ht="19.5" customHeight="1" x14ac:dyDescent="0.25">
      <c r="A14" s="40">
        <v>77</v>
      </c>
      <c r="B14" s="246" t="s">
        <v>46</v>
      </c>
      <c r="C14" s="246"/>
      <c r="D14" s="246"/>
      <c r="E14" s="246"/>
      <c r="F14" s="246"/>
      <c r="G14" s="58">
        <v>1.2</v>
      </c>
      <c r="H14" s="252" t="s">
        <v>14</v>
      </c>
      <c r="I14" s="279"/>
      <c r="J14" s="11" t="s">
        <v>100</v>
      </c>
      <c r="K14" s="44">
        <v>42</v>
      </c>
      <c r="L14" s="191"/>
      <c r="M14" s="162"/>
      <c r="N14" s="149"/>
      <c r="O14" s="99">
        <f>48.75</f>
        <v>48.75</v>
      </c>
      <c r="P14" s="74"/>
      <c r="Q14" s="74"/>
      <c r="R14" s="74"/>
      <c r="S14" s="74"/>
      <c r="T14" s="74"/>
      <c r="U14" s="74"/>
    </row>
    <row r="15" spans="1:25" ht="17.25" customHeight="1" x14ac:dyDescent="0.25">
      <c r="A15" s="40">
        <v>78</v>
      </c>
      <c r="B15" s="246"/>
      <c r="C15" s="246"/>
      <c r="D15" s="246"/>
      <c r="E15" s="246"/>
      <c r="F15" s="246"/>
      <c r="G15" s="58">
        <v>3</v>
      </c>
      <c r="H15" s="279"/>
      <c r="I15" s="279"/>
      <c r="J15" s="11" t="s">
        <v>100</v>
      </c>
      <c r="K15" s="44">
        <v>40</v>
      </c>
      <c r="L15" s="191"/>
      <c r="M15" s="162"/>
      <c r="N15" s="149"/>
      <c r="O15" s="99">
        <f>42</f>
        <v>42</v>
      </c>
      <c r="P15" s="74"/>
      <c r="Q15" s="74"/>
      <c r="R15" s="74"/>
      <c r="S15" s="74"/>
      <c r="T15" s="74"/>
      <c r="U15" s="74"/>
    </row>
    <row r="16" spans="1:25" ht="15.75" customHeight="1" x14ac:dyDescent="0.25">
      <c r="A16" s="40">
        <v>79</v>
      </c>
      <c r="B16" s="246" t="s">
        <v>41</v>
      </c>
      <c r="C16" s="246"/>
      <c r="D16" s="246"/>
      <c r="E16" s="246"/>
      <c r="F16" s="246"/>
      <c r="G16" s="236">
        <v>1</v>
      </c>
      <c r="H16" s="252" t="s">
        <v>14</v>
      </c>
      <c r="I16" s="279"/>
      <c r="J16" s="43" t="s">
        <v>16</v>
      </c>
      <c r="K16" s="44">
        <v>55.56</v>
      </c>
      <c r="L16" s="191"/>
      <c r="M16" s="162"/>
      <c r="N16" s="149"/>
      <c r="O16" s="99">
        <v>55.56</v>
      </c>
      <c r="P16" s="74"/>
      <c r="Q16" s="77"/>
      <c r="R16" s="74"/>
      <c r="S16" s="74"/>
      <c r="T16" s="74"/>
      <c r="U16" s="74"/>
    </row>
    <row r="17" spans="1:30" ht="15" customHeight="1" x14ac:dyDescent="0.25">
      <c r="A17" s="40">
        <v>80</v>
      </c>
      <c r="B17" s="246"/>
      <c r="C17" s="246"/>
      <c r="D17" s="246"/>
      <c r="E17" s="246"/>
      <c r="F17" s="246"/>
      <c r="G17" s="236"/>
      <c r="H17" s="279"/>
      <c r="I17" s="279"/>
      <c r="J17" s="43" t="s">
        <v>10</v>
      </c>
      <c r="K17" s="44">
        <v>61.95</v>
      </c>
      <c r="L17" s="191"/>
      <c r="M17" s="162"/>
      <c r="N17" s="149"/>
      <c r="O17" s="99">
        <v>61.95</v>
      </c>
      <c r="P17" s="74"/>
      <c r="Q17" s="77"/>
      <c r="R17" s="74"/>
      <c r="S17" s="74"/>
      <c r="T17" s="74"/>
      <c r="U17" s="74"/>
    </row>
    <row r="18" spans="1:30" ht="11.25" customHeight="1" x14ac:dyDescent="0.25">
      <c r="A18" s="40">
        <v>81</v>
      </c>
      <c r="B18" s="246"/>
      <c r="C18" s="246"/>
      <c r="D18" s="246"/>
      <c r="E18" s="246"/>
      <c r="F18" s="246"/>
      <c r="G18" s="236">
        <v>2</v>
      </c>
      <c r="H18" s="279"/>
      <c r="I18" s="279"/>
      <c r="J18" s="43" t="s">
        <v>16</v>
      </c>
      <c r="K18" s="44">
        <v>48.3</v>
      </c>
      <c r="L18" s="191"/>
      <c r="M18" s="162"/>
      <c r="N18" s="149"/>
      <c r="O18" s="99">
        <v>48.3</v>
      </c>
      <c r="P18" s="74"/>
      <c r="Q18" s="77"/>
      <c r="R18" s="74"/>
      <c r="S18" s="74"/>
      <c r="T18" s="74"/>
      <c r="U18" s="74"/>
    </row>
    <row r="19" spans="1:30" ht="13.5" customHeight="1" x14ac:dyDescent="0.25">
      <c r="A19" s="40">
        <v>82</v>
      </c>
      <c r="B19" s="277"/>
      <c r="C19" s="277"/>
      <c r="D19" s="277"/>
      <c r="E19" s="277"/>
      <c r="F19" s="277"/>
      <c r="G19" s="277"/>
      <c r="H19" s="279"/>
      <c r="I19" s="279"/>
      <c r="J19" s="43" t="s">
        <v>10</v>
      </c>
      <c r="K19" s="44">
        <v>50.4</v>
      </c>
      <c r="L19" s="191"/>
      <c r="M19" s="162"/>
      <c r="N19" s="149"/>
      <c r="O19" s="99">
        <v>50.4</v>
      </c>
      <c r="P19" s="74"/>
      <c r="Q19" s="77"/>
      <c r="R19" s="74"/>
      <c r="S19" s="74"/>
      <c r="T19" s="74"/>
      <c r="U19" s="74"/>
    </row>
    <row r="20" spans="1:30" ht="14.25" customHeight="1" x14ac:dyDescent="0.25">
      <c r="A20" s="249" t="s">
        <v>42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187"/>
      <c r="M20" s="163"/>
      <c r="N20" s="145"/>
      <c r="O20" s="65"/>
      <c r="P20" s="74"/>
      <c r="Q20" s="74"/>
      <c r="R20" s="74"/>
      <c r="S20" s="74"/>
      <c r="T20" s="74"/>
      <c r="U20" s="74"/>
    </row>
    <row r="21" spans="1:30" ht="12" customHeight="1" x14ac:dyDescent="0.25">
      <c r="A21" s="349" t="s">
        <v>17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86"/>
      <c r="M21" s="86"/>
      <c r="N21" s="86"/>
      <c r="O21" s="86"/>
      <c r="P21" s="74"/>
      <c r="Q21" s="74"/>
      <c r="R21" s="74"/>
      <c r="S21" s="74"/>
      <c r="T21" s="74"/>
      <c r="U21" s="74"/>
    </row>
    <row r="22" spans="1:30" ht="15.75" customHeight="1" x14ac:dyDescent="0.25">
      <c r="A22" s="34">
        <v>83</v>
      </c>
      <c r="B22" s="251" t="s">
        <v>18</v>
      </c>
      <c r="C22" s="251"/>
      <c r="D22" s="251"/>
      <c r="E22" s="251"/>
      <c r="F22" s="251"/>
      <c r="G22" s="252"/>
      <c r="H22" s="253" t="s">
        <v>19</v>
      </c>
      <c r="I22" s="253"/>
      <c r="J22" s="236" t="s">
        <v>20</v>
      </c>
      <c r="K22" s="36">
        <v>44</v>
      </c>
      <c r="L22" s="191"/>
      <c r="M22" s="162"/>
      <c r="N22" s="149"/>
      <c r="O22" s="99">
        <v>44</v>
      </c>
      <c r="P22" s="74"/>
      <c r="Q22" s="74"/>
      <c r="R22" s="74"/>
      <c r="S22" s="74"/>
      <c r="T22" s="74"/>
      <c r="U22" s="74"/>
    </row>
    <row r="23" spans="1:30" ht="15.75" customHeight="1" x14ac:dyDescent="0.25">
      <c r="A23" s="34">
        <v>84</v>
      </c>
      <c r="B23" s="251"/>
      <c r="C23" s="251"/>
      <c r="D23" s="251"/>
      <c r="E23" s="251"/>
      <c r="F23" s="251"/>
      <c r="G23" s="252"/>
      <c r="H23" s="236" t="s">
        <v>21</v>
      </c>
      <c r="I23" s="236"/>
      <c r="J23" s="236"/>
      <c r="K23" s="162">
        <f>Y23</f>
        <v>27.2</v>
      </c>
      <c r="L23" s="191">
        <v>30.01</v>
      </c>
      <c r="M23" s="208"/>
      <c r="N23" s="149">
        <v>32</v>
      </c>
      <c r="O23" s="99">
        <v>32</v>
      </c>
      <c r="P23" s="74"/>
      <c r="Q23" s="74"/>
      <c r="R23" s="74"/>
      <c r="S23" s="74"/>
      <c r="T23" s="74"/>
      <c r="U23" s="74">
        <v>30</v>
      </c>
      <c r="V23" s="12">
        <f>U23-N23</f>
        <v>-2</v>
      </c>
      <c r="W23" s="12"/>
      <c r="X23" s="12">
        <f>N23/100*15</f>
        <v>4.8</v>
      </c>
      <c r="Y23" s="12">
        <f>N23-X23</f>
        <v>27.2</v>
      </c>
    </row>
    <row r="24" spans="1:30" ht="15" customHeight="1" x14ac:dyDescent="0.25">
      <c r="A24" s="34">
        <v>85</v>
      </c>
      <c r="B24" s="251"/>
      <c r="C24" s="251"/>
      <c r="D24" s="251"/>
      <c r="E24" s="251"/>
      <c r="F24" s="251"/>
      <c r="G24" s="252"/>
      <c r="H24" s="236" t="s">
        <v>22</v>
      </c>
      <c r="I24" s="236"/>
      <c r="J24" s="236"/>
      <c r="K24" s="36">
        <v>204.75</v>
      </c>
      <c r="L24" s="191"/>
      <c r="M24" s="162"/>
      <c r="N24" s="149"/>
      <c r="O24" s="99">
        <v>204.75</v>
      </c>
      <c r="P24" s="74"/>
      <c r="Q24" s="74"/>
      <c r="R24" s="74"/>
      <c r="S24" s="74"/>
      <c r="T24" s="74"/>
      <c r="U24" s="74"/>
    </row>
    <row r="25" spans="1:30" ht="13.5" customHeight="1" x14ac:dyDescent="0.25">
      <c r="A25" s="254" t="s">
        <v>37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190"/>
      <c r="M25" s="167"/>
      <c r="N25" s="148"/>
      <c r="O25" s="67"/>
      <c r="P25" s="74"/>
      <c r="Q25" s="77"/>
      <c r="R25" s="74"/>
      <c r="S25" s="74"/>
      <c r="T25" s="74"/>
      <c r="U25" s="74"/>
    </row>
    <row r="26" spans="1:30" ht="48" customHeight="1" x14ac:dyDescent="0.25">
      <c r="A26" s="34" t="s">
        <v>2</v>
      </c>
      <c r="B26" s="340" t="s">
        <v>3</v>
      </c>
      <c r="C26" s="340"/>
      <c r="D26" s="340"/>
      <c r="E26" s="340"/>
      <c r="F26" s="340"/>
      <c r="G26" s="34" t="s">
        <v>4</v>
      </c>
      <c r="H26" s="236" t="s">
        <v>5</v>
      </c>
      <c r="I26" s="236"/>
      <c r="J26" s="34" t="s">
        <v>6</v>
      </c>
      <c r="K26" s="37" t="s">
        <v>7</v>
      </c>
      <c r="L26" s="189"/>
      <c r="M26" s="165"/>
      <c r="N26" s="147"/>
      <c r="O26" s="66" t="s">
        <v>7</v>
      </c>
      <c r="P26" s="74"/>
      <c r="Q26" s="74"/>
      <c r="R26" s="74"/>
      <c r="S26" s="74"/>
      <c r="T26" s="74"/>
      <c r="U26" s="74"/>
      <c r="AA26" s="216" t="s">
        <v>121</v>
      </c>
      <c r="AB26" s="210" t="s">
        <v>122</v>
      </c>
      <c r="AC26" s="210" t="s">
        <v>124</v>
      </c>
      <c r="AD26" s="210" t="s">
        <v>123</v>
      </c>
    </row>
    <row r="27" spans="1:30" ht="15" customHeight="1" x14ac:dyDescent="0.25">
      <c r="A27" s="3">
        <v>86</v>
      </c>
      <c r="B27" s="227" t="s">
        <v>73</v>
      </c>
      <c r="C27" s="228"/>
      <c r="D27" s="228"/>
      <c r="E27" s="228"/>
      <c r="F27" s="229"/>
      <c r="G27" s="331" t="s">
        <v>33</v>
      </c>
      <c r="H27" s="266" t="s">
        <v>8</v>
      </c>
      <c r="I27" s="267"/>
      <c r="J27" s="126" t="s">
        <v>29</v>
      </c>
      <c r="K27" s="26">
        <f>T27</f>
        <v>51.064</v>
      </c>
      <c r="L27" s="26"/>
      <c r="M27" s="26"/>
      <c r="N27" s="26"/>
      <c r="O27" s="100">
        <v>63.83</v>
      </c>
      <c r="P27" s="140"/>
      <c r="Q27" s="91"/>
      <c r="R27" s="92">
        <f>(P27*100)/O27</f>
        <v>0</v>
      </c>
      <c r="S27" s="91">
        <f>(O27/100)*20</f>
        <v>12.766</v>
      </c>
      <c r="T27" s="91">
        <f>O27-S27</f>
        <v>51.064</v>
      </c>
      <c r="U27" s="77"/>
      <c r="AB27" s="186">
        <f>K27/100*60</f>
        <v>30.638399999999997</v>
      </c>
      <c r="AC27" s="186">
        <v>51.06</v>
      </c>
      <c r="AD27" s="186">
        <v>65.37</v>
      </c>
    </row>
    <row r="28" spans="1:30" ht="15" customHeight="1" x14ac:dyDescent="0.25">
      <c r="A28" s="3">
        <v>87</v>
      </c>
      <c r="B28" s="230"/>
      <c r="C28" s="231"/>
      <c r="D28" s="231"/>
      <c r="E28" s="231"/>
      <c r="F28" s="232"/>
      <c r="G28" s="331"/>
      <c r="H28" s="268"/>
      <c r="I28" s="269"/>
      <c r="J28" s="126" t="s">
        <v>30</v>
      </c>
      <c r="K28" s="26">
        <f>T28</f>
        <v>82.727999999999994</v>
      </c>
      <c r="L28" s="26"/>
      <c r="M28" s="26">
        <f>K28-K27</f>
        <v>31.663999999999994</v>
      </c>
      <c r="N28" s="26"/>
      <c r="O28" s="100">
        <v>103.41</v>
      </c>
      <c r="P28" s="140"/>
      <c r="Q28" s="91"/>
      <c r="R28" s="92">
        <f t="shared" ref="R28" si="0">(P28*100)/O28</f>
        <v>0</v>
      </c>
      <c r="S28" s="91">
        <f t="shared" ref="S28:S48" si="1">(O28/100)*20</f>
        <v>20.682000000000002</v>
      </c>
      <c r="T28" s="91">
        <f t="shared" ref="T28:T48" si="2">O28-S28</f>
        <v>82.727999999999994</v>
      </c>
      <c r="U28" s="77"/>
      <c r="AA28" s="215">
        <f>K28*100/K27-100</f>
        <v>62.008459971800079</v>
      </c>
      <c r="AB28" s="186">
        <f t="shared" ref="AB28:AB48" si="3">K28/100*60</f>
        <v>49.636799999999994</v>
      </c>
      <c r="AC28" s="186">
        <v>82.73</v>
      </c>
      <c r="AD28" s="186">
        <f>(K28*15/100)+K28</f>
        <v>95.137199999999993</v>
      </c>
    </row>
    <row r="29" spans="1:30" ht="15" customHeight="1" x14ac:dyDescent="0.25">
      <c r="A29" s="3">
        <v>88</v>
      </c>
      <c r="B29" s="230"/>
      <c r="C29" s="231"/>
      <c r="D29" s="231"/>
      <c r="E29" s="231"/>
      <c r="F29" s="232"/>
      <c r="G29" s="331"/>
      <c r="H29" s="268"/>
      <c r="I29" s="269"/>
      <c r="J29" s="126" t="s">
        <v>10</v>
      </c>
      <c r="K29" s="26">
        <f>T29</f>
        <v>102.84</v>
      </c>
      <c r="L29" s="26"/>
      <c r="M29" s="26">
        <f>K29-K28</f>
        <v>20.112000000000009</v>
      </c>
      <c r="N29" s="26"/>
      <c r="O29" s="100">
        <v>128.55000000000001</v>
      </c>
      <c r="P29" s="141"/>
      <c r="Q29" s="91">
        <f>P29-O29</f>
        <v>-128.55000000000001</v>
      </c>
      <c r="R29" s="92">
        <f>(P29*100)/O29</f>
        <v>0</v>
      </c>
      <c r="S29" s="91">
        <f>(O29/100)*20</f>
        <v>25.71</v>
      </c>
      <c r="T29" s="91">
        <f>O29-S29</f>
        <v>102.84</v>
      </c>
      <c r="U29" s="77"/>
      <c r="AA29" s="215">
        <f>K29*100/K28-100</f>
        <v>24.310995068175231</v>
      </c>
      <c r="AB29" s="186">
        <f t="shared" si="3"/>
        <v>61.704000000000001</v>
      </c>
      <c r="AC29" s="186">
        <v>102.84</v>
      </c>
      <c r="AD29" s="186">
        <f>(K29*15/100)+K29</f>
        <v>118.26600000000001</v>
      </c>
    </row>
    <row r="30" spans="1:30" ht="15.75" customHeight="1" x14ac:dyDescent="0.25">
      <c r="A30" s="3">
        <v>89</v>
      </c>
      <c r="B30" s="230"/>
      <c r="C30" s="231"/>
      <c r="D30" s="231"/>
      <c r="E30" s="231"/>
      <c r="F30" s="232"/>
      <c r="G30" s="331" t="s">
        <v>31</v>
      </c>
      <c r="H30" s="268"/>
      <c r="I30" s="269"/>
      <c r="J30" s="126" t="s">
        <v>29</v>
      </c>
      <c r="K30" s="26">
        <f>T30</f>
        <v>46.624000000000002</v>
      </c>
      <c r="L30" s="26">
        <v>51.43</v>
      </c>
      <c r="M30" s="26"/>
      <c r="N30" s="26"/>
      <c r="O30" s="100">
        <v>58.28</v>
      </c>
      <c r="P30" s="142"/>
      <c r="Q30" s="91">
        <f t="shared" ref="Q30:Q48" si="4">P30-O30</f>
        <v>-58.28</v>
      </c>
      <c r="R30" s="92">
        <f t="shared" ref="R30:R48" si="5">(P30*100)/O30</f>
        <v>0</v>
      </c>
      <c r="S30" s="91">
        <f t="shared" si="1"/>
        <v>11.655999999999999</v>
      </c>
      <c r="T30" s="91">
        <f t="shared" si="2"/>
        <v>46.624000000000002</v>
      </c>
      <c r="U30" s="77"/>
      <c r="AB30" s="186">
        <f t="shared" si="3"/>
        <v>27.974400000000003</v>
      </c>
      <c r="AC30" s="186">
        <v>46.62</v>
      </c>
      <c r="AD30" s="186">
        <v>58.94</v>
      </c>
    </row>
    <row r="31" spans="1:30" ht="16.5" customHeight="1" x14ac:dyDescent="0.25">
      <c r="A31" s="3">
        <v>90</v>
      </c>
      <c r="B31" s="230"/>
      <c r="C31" s="231"/>
      <c r="D31" s="231"/>
      <c r="E31" s="231"/>
      <c r="F31" s="232"/>
      <c r="G31" s="331"/>
      <c r="H31" s="268"/>
      <c r="I31" s="269"/>
      <c r="J31" s="126" t="s">
        <v>30</v>
      </c>
      <c r="K31" s="26">
        <f>Y31</f>
        <v>64.072999999999993</v>
      </c>
      <c r="L31" s="26">
        <v>71.739999999999995</v>
      </c>
      <c r="M31" s="209">
        <f>K31-K30</f>
        <v>17.448999999999991</v>
      </c>
      <c r="N31" s="26">
        <v>75.38</v>
      </c>
      <c r="O31" s="100">
        <v>94.23</v>
      </c>
      <c r="P31" s="137"/>
      <c r="Q31" s="91">
        <f>P31-O31</f>
        <v>-94.23</v>
      </c>
      <c r="R31" s="92">
        <f>(P31*100)/O31</f>
        <v>0</v>
      </c>
      <c r="S31" s="91">
        <f>(O31/100)*20</f>
        <v>18.846</v>
      </c>
      <c r="T31" s="91">
        <f>O31-S31</f>
        <v>75.384</v>
      </c>
      <c r="U31" s="77">
        <v>71.739999999999995</v>
      </c>
      <c r="V31" s="12">
        <f>U31-N31</f>
        <v>-3.6400000000000006</v>
      </c>
      <c r="W31" s="12"/>
      <c r="X31" s="12">
        <f>N31/100*15</f>
        <v>11.306999999999999</v>
      </c>
      <c r="Y31" s="12">
        <f>N31-X31</f>
        <v>64.072999999999993</v>
      </c>
      <c r="AA31" s="215">
        <f>K31*100/K30-100</f>
        <v>37.424931365820157</v>
      </c>
      <c r="AB31" s="186">
        <f t="shared" si="3"/>
        <v>38.443799999999996</v>
      </c>
      <c r="AC31" s="186">
        <v>84.07</v>
      </c>
      <c r="AD31" s="186">
        <f t="shared" ref="AD31:AD41" si="6">(K31*15/100)+K31</f>
        <v>73.683949999999996</v>
      </c>
    </row>
    <row r="32" spans="1:30" ht="16.5" customHeight="1" x14ac:dyDescent="0.25">
      <c r="A32" s="3">
        <v>91</v>
      </c>
      <c r="B32" s="230"/>
      <c r="C32" s="231"/>
      <c r="D32" s="231"/>
      <c r="E32" s="231"/>
      <c r="F32" s="232"/>
      <c r="G32" s="331"/>
      <c r="H32" s="268"/>
      <c r="I32" s="269"/>
      <c r="J32" s="126" t="s">
        <v>10</v>
      </c>
      <c r="K32" s="26">
        <f t="shared" ref="K32:K41" si="7">T32</f>
        <v>83.4</v>
      </c>
      <c r="L32" s="26">
        <v>120.8</v>
      </c>
      <c r="M32" s="26">
        <f>K32-K31</f>
        <v>19.327000000000012</v>
      </c>
      <c r="N32" s="26"/>
      <c r="O32" s="100">
        <v>104.25</v>
      </c>
      <c r="P32" s="138"/>
      <c r="Q32" s="91">
        <f t="shared" si="4"/>
        <v>-104.25</v>
      </c>
      <c r="R32" s="92">
        <f t="shared" si="5"/>
        <v>0</v>
      </c>
      <c r="S32" s="91">
        <f t="shared" si="1"/>
        <v>20.85</v>
      </c>
      <c r="T32" s="91">
        <f t="shared" si="2"/>
        <v>83.4</v>
      </c>
      <c r="U32" s="77"/>
      <c r="AA32" s="215">
        <f>K32*100/K31-100</f>
        <v>30.164031651397636</v>
      </c>
      <c r="AB32" s="186">
        <f t="shared" si="3"/>
        <v>50.040000000000006</v>
      </c>
      <c r="AC32" s="186">
        <v>83.4</v>
      </c>
      <c r="AD32" s="186">
        <f t="shared" si="6"/>
        <v>95.910000000000011</v>
      </c>
    </row>
    <row r="33" spans="1:30" ht="15.75" customHeight="1" x14ac:dyDescent="0.25">
      <c r="A33" s="3">
        <v>92</v>
      </c>
      <c r="B33" s="230"/>
      <c r="C33" s="231"/>
      <c r="D33" s="231"/>
      <c r="E33" s="231"/>
      <c r="F33" s="232"/>
      <c r="G33" s="331" t="s">
        <v>32</v>
      </c>
      <c r="H33" s="268"/>
      <c r="I33" s="269"/>
      <c r="J33" s="126" t="s">
        <v>29</v>
      </c>
      <c r="K33" s="26">
        <f t="shared" si="7"/>
        <v>40.583999999999996</v>
      </c>
      <c r="L33" s="26">
        <v>42.1</v>
      </c>
      <c r="M33" s="26"/>
      <c r="N33" s="26"/>
      <c r="O33" s="100">
        <v>50.73</v>
      </c>
      <c r="P33" s="138"/>
      <c r="Q33" s="91">
        <f t="shared" si="4"/>
        <v>-50.73</v>
      </c>
      <c r="R33" s="92">
        <f t="shared" si="5"/>
        <v>0</v>
      </c>
      <c r="S33" s="91">
        <f t="shared" si="1"/>
        <v>10.145999999999999</v>
      </c>
      <c r="T33" s="91">
        <f t="shared" si="2"/>
        <v>40.583999999999996</v>
      </c>
      <c r="U33" s="77"/>
      <c r="AB33" s="186">
        <f t="shared" si="3"/>
        <v>24.3504</v>
      </c>
      <c r="AC33" s="186">
        <v>40.58</v>
      </c>
      <c r="AD33" s="186">
        <f t="shared" si="6"/>
        <v>46.671599999999998</v>
      </c>
    </row>
    <row r="34" spans="1:30" ht="13.5" customHeight="1" x14ac:dyDescent="0.25">
      <c r="A34" s="3">
        <v>93</v>
      </c>
      <c r="B34" s="230"/>
      <c r="C34" s="231"/>
      <c r="D34" s="231"/>
      <c r="E34" s="231"/>
      <c r="F34" s="232"/>
      <c r="G34" s="331"/>
      <c r="H34" s="268"/>
      <c r="I34" s="269"/>
      <c r="J34" s="126" t="s">
        <v>30</v>
      </c>
      <c r="K34" s="26">
        <f t="shared" si="7"/>
        <v>58.576000000000001</v>
      </c>
      <c r="L34" s="26">
        <v>65.81</v>
      </c>
      <c r="M34" s="26">
        <f>K34-K33</f>
        <v>17.992000000000004</v>
      </c>
      <c r="N34" s="26"/>
      <c r="O34" s="100">
        <v>73.22</v>
      </c>
      <c r="P34" s="138"/>
      <c r="Q34" s="91">
        <f t="shared" si="4"/>
        <v>-73.22</v>
      </c>
      <c r="R34" s="92">
        <f t="shared" si="5"/>
        <v>0</v>
      </c>
      <c r="S34" s="91">
        <f t="shared" si="1"/>
        <v>14.643999999999998</v>
      </c>
      <c r="T34" s="91">
        <f t="shared" si="2"/>
        <v>58.576000000000001</v>
      </c>
      <c r="U34" s="77"/>
      <c r="AA34" s="215">
        <f>K34*100/K33-100</f>
        <v>44.332741967277769</v>
      </c>
      <c r="AB34" s="186">
        <f t="shared" si="3"/>
        <v>35.145600000000002</v>
      </c>
      <c r="AC34" s="186">
        <v>58.58</v>
      </c>
      <c r="AD34" s="186">
        <f t="shared" si="6"/>
        <v>67.362400000000008</v>
      </c>
    </row>
    <row r="35" spans="1:30" ht="15.75" customHeight="1" x14ac:dyDescent="0.25">
      <c r="A35" s="3">
        <v>94</v>
      </c>
      <c r="B35" s="233"/>
      <c r="C35" s="234"/>
      <c r="D35" s="234"/>
      <c r="E35" s="234"/>
      <c r="F35" s="235"/>
      <c r="G35" s="331"/>
      <c r="H35" s="268"/>
      <c r="I35" s="269"/>
      <c r="J35" s="126" t="s">
        <v>10</v>
      </c>
      <c r="K35" s="26">
        <f t="shared" si="7"/>
        <v>65.551999999999992</v>
      </c>
      <c r="L35" s="26">
        <v>101.81</v>
      </c>
      <c r="M35" s="26">
        <f>K35-K34</f>
        <v>6.975999999999992</v>
      </c>
      <c r="N35" s="26"/>
      <c r="O35" s="100">
        <v>81.94</v>
      </c>
      <c r="P35" s="138"/>
      <c r="Q35" s="91">
        <f t="shared" si="4"/>
        <v>-81.94</v>
      </c>
      <c r="R35" s="92">
        <f t="shared" si="5"/>
        <v>0</v>
      </c>
      <c r="S35" s="91">
        <f t="shared" si="1"/>
        <v>16.388000000000002</v>
      </c>
      <c r="T35" s="91">
        <f t="shared" si="2"/>
        <v>65.551999999999992</v>
      </c>
      <c r="U35" s="77"/>
      <c r="AA35" s="215">
        <f>K35*100/K34-100</f>
        <v>11.909314394974032</v>
      </c>
      <c r="AB35" s="186">
        <f t="shared" si="3"/>
        <v>39.331199999999995</v>
      </c>
      <c r="AC35" s="186">
        <v>65.55</v>
      </c>
      <c r="AD35" s="186">
        <f t="shared" si="6"/>
        <v>75.384799999999984</v>
      </c>
    </row>
    <row r="36" spans="1:30" ht="25.5" customHeight="1" x14ac:dyDescent="0.25">
      <c r="A36" s="40">
        <v>95</v>
      </c>
      <c r="B36" s="334" t="s">
        <v>74</v>
      </c>
      <c r="C36" s="335"/>
      <c r="D36" s="335"/>
      <c r="E36" s="335"/>
      <c r="F36" s="336"/>
      <c r="G36" s="40" t="s">
        <v>28</v>
      </c>
      <c r="H36" s="268"/>
      <c r="I36" s="269"/>
      <c r="J36" s="126" t="s">
        <v>34</v>
      </c>
      <c r="K36" s="26">
        <f t="shared" si="7"/>
        <v>44.08</v>
      </c>
      <c r="L36" s="26">
        <v>51.14</v>
      </c>
      <c r="M36" s="26"/>
      <c r="N36" s="26"/>
      <c r="O36" s="100">
        <v>55.1</v>
      </c>
      <c r="P36" s="137"/>
      <c r="Q36" s="91">
        <f>P36-O36</f>
        <v>-55.1</v>
      </c>
      <c r="R36" s="92">
        <f t="shared" si="5"/>
        <v>0</v>
      </c>
      <c r="S36" s="91">
        <f t="shared" si="1"/>
        <v>11.020000000000001</v>
      </c>
      <c r="T36" s="91">
        <f t="shared" si="2"/>
        <v>44.08</v>
      </c>
      <c r="U36" s="77"/>
      <c r="AB36" s="186">
        <f t="shared" si="3"/>
        <v>26.447999999999997</v>
      </c>
      <c r="AC36" s="186">
        <v>44.08</v>
      </c>
      <c r="AD36" s="186">
        <f t="shared" si="6"/>
        <v>50.692</v>
      </c>
    </row>
    <row r="37" spans="1:30" ht="25.5" customHeight="1" x14ac:dyDescent="0.25">
      <c r="A37" s="40">
        <v>96</v>
      </c>
      <c r="B37" s="337" t="s">
        <v>74</v>
      </c>
      <c r="C37" s="338"/>
      <c r="D37" s="338"/>
      <c r="E37" s="338"/>
      <c r="F37" s="339"/>
      <c r="G37" s="48" t="s">
        <v>60</v>
      </c>
      <c r="H37" s="270"/>
      <c r="I37" s="271"/>
      <c r="J37" s="126" t="s">
        <v>34</v>
      </c>
      <c r="K37" s="26">
        <f t="shared" si="7"/>
        <v>52.198</v>
      </c>
      <c r="L37" s="26"/>
      <c r="M37" s="26"/>
      <c r="N37" s="26"/>
      <c r="O37" s="100">
        <f>(O33+O34+O35+O36)/4</f>
        <v>65.247500000000002</v>
      </c>
      <c r="P37" s="140"/>
      <c r="Q37" s="91">
        <f t="shared" si="4"/>
        <v>-65.247500000000002</v>
      </c>
      <c r="R37" s="92">
        <f>(P37*100)/O37</f>
        <v>0</v>
      </c>
      <c r="S37" s="91">
        <f t="shared" si="1"/>
        <v>13.0495</v>
      </c>
      <c r="T37" s="91">
        <f t="shared" si="2"/>
        <v>52.198</v>
      </c>
      <c r="U37" s="77"/>
      <c r="AB37" s="186">
        <f t="shared" si="3"/>
        <v>31.3188</v>
      </c>
      <c r="AC37" s="186">
        <v>52.2</v>
      </c>
      <c r="AD37" s="186">
        <f t="shared" si="6"/>
        <v>60.027700000000003</v>
      </c>
    </row>
    <row r="38" spans="1:30" ht="16.5" customHeight="1" x14ac:dyDescent="0.25">
      <c r="A38" s="3">
        <v>97</v>
      </c>
      <c r="B38" s="227" t="s">
        <v>75</v>
      </c>
      <c r="C38" s="228"/>
      <c r="D38" s="228"/>
      <c r="E38" s="228"/>
      <c r="F38" s="229"/>
      <c r="G38" s="331" t="s">
        <v>33</v>
      </c>
      <c r="H38" s="266" t="s">
        <v>11</v>
      </c>
      <c r="I38" s="267"/>
      <c r="J38" s="43" t="s">
        <v>29</v>
      </c>
      <c r="K38" s="26">
        <f t="shared" si="7"/>
        <v>78.087999999999994</v>
      </c>
      <c r="L38" s="26"/>
      <c r="M38" s="26"/>
      <c r="N38" s="26"/>
      <c r="O38" s="100">
        <v>97.61</v>
      </c>
      <c r="P38" s="140"/>
      <c r="Q38" s="91">
        <f t="shared" si="4"/>
        <v>-97.61</v>
      </c>
      <c r="R38" s="92">
        <f t="shared" si="5"/>
        <v>0</v>
      </c>
      <c r="S38" s="91">
        <f t="shared" si="1"/>
        <v>19.521999999999998</v>
      </c>
      <c r="T38" s="91">
        <f t="shared" si="2"/>
        <v>78.087999999999994</v>
      </c>
      <c r="U38" s="77"/>
      <c r="AB38" s="186">
        <f t="shared" si="3"/>
        <v>46.852799999999995</v>
      </c>
      <c r="AC38" s="186">
        <v>78.09</v>
      </c>
      <c r="AD38" s="186">
        <f t="shared" si="6"/>
        <v>89.801199999999994</v>
      </c>
    </row>
    <row r="39" spans="1:30" ht="16.5" customHeight="1" x14ac:dyDescent="0.25">
      <c r="A39" s="3">
        <v>98</v>
      </c>
      <c r="B39" s="230"/>
      <c r="C39" s="231"/>
      <c r="D39" s="231"/>
      <c r="E39" s="231"/>
      <c r="F39" s="232"/>
      <c r="G39" s="331"/>
      <c r="H39" s="268"/>
      <c r="I39" s="269"/>
      <c r="J39" s="126" t="s">
        <v>30</v>
      </c>
      <c r="K39" s="26">
        <f t="shared" si="7"/>
        <v>90.455999999999989</v>
      </c>
      <c r="L39" s="26"/>
      <c r="M39" s="26">
        <f>K39-K38</f>
        <v>12.367999999999995</v>
      </c>
      <c r="N39" s="26"/>
      <c r="O39" s="100">
        <v>113.07</v>
      </c>
      <c r="P39" s="140"/>
      <c r="Q39" s="91">
        <f t="shared" si="4"/>
        <v>-113.07</v>
      </c>
      <c r="R39" s="92">
        <f>(P39*100)/O39</f>
        <v>0</v>
      </c>
      <c r="S39" s="91">
        <f t="shared" si="1"/>
        <v>22.614000000000001</v>
      </c>
      <c r="T39" s="91">
        <f t="shared" si="2"/>
        <v>90.455999999999989</v>
      </c>
      <c r="U39" s="77"/>
      <c r="AA39" s="215">
        <f>K39*100/K38-100</f>
        <v>15.838541133080611</v>
      </c>
      <c r="AB39" s="186">
        <f t="shared" si="3"/>
        <v>54.273599999999995</v>
      </c>
      <c r="AC39" s="186">
        <v>90.46</v>
      </c>
      <c r="AD39" s="186">
        <f t="shared" si="6"/>
        <v>104.02439999999999</v>
      </c>
    </row>
    <row r="40" spans="1:30" ht="16.5" customHeight="1" x14ac:dyDescent="0.25">
      <c r="A40" s="3">
        <v>99</v>
      </c>
      <c r="B40" s="230"/>
      <c r="C40" s="231"/>
      <c r="D40" s="231"/>
      <c r="E40" s="231"/>
      <c r="F40" s="232"/>
      <c r="G40" s="331"/>
      <c r="H40" s="268"/>
      <c r="I40" s="269"/>
      <c r="J40" s="126" t="s">
        <v>10</v>
      </c>
      <c r="K40" s="26">
        <f t="shared" si="7"/>
        <v>104.2</v>
      </c>
      <c r="L40" s="26"/>
      <c r="M40" s="26">
        <f>K40-K39</f>
        <v>13.744000000000014</v>
      </c>
      <c r="N40" s="26"/>
      <c r="O40" s="100">
        <v>130.25</v>
      </c>
      <c r="P40" s="140"/>
      <c r="Q40" s="91">
        <f t="shared" si="4"/>
        <v>-130.25</v>
      </c>
      <c r="R40" s="92">
        <f t="shared" si="5"/>
        <v>0</v>
      </c>
      <c r="S40" s="91">
        <f t="shared" si="1"/>
        <v>26.05</v>
      </c>
      <c r="T40" s="91">
        <f t="shared" si="2"/>
        <v>104.2</v>
      </c>
      <c r="U40" s="77"/>
      <c r="AA40" s="215">
        <f>K40*100/K39-100</f>
        <v>15.194127531617596</v>
      </c>
      <c r="AB40" s="186">
        <f t="shared" si="3"/>
        <v>62.52</v>
      </c>
      <c r="AC40" s="186">
        <v>104.2</v>
      </c>
      <c r="AD40" s="186">
        <f t="shared" si="6"/>
        <v>119.83</v>
      </c>
    </row>
    <row r="41" spans="1:30" ht="16.5" customHeight="1" x14ac:dyDescent="0.25">
      <c r="A41" s="3">
        <v>100</v>
      </c>
      <c r="B41" s="230"/>
      <c r="C41" s="231"/>
      <c r="D41" s="231"/>
      <c r="E41" s="231"/>
      <c r="F41" s="232"/>
      <c r="G41" s="331" t="s">
        <v>31</v>
      </c>
      <c r="H41" s="268"/>
      <c r="I41" s="269"/>
      <c r="J41" s="126" t="s">
        <v>29</v>
      </c>
      <c r="K41" s="26">
        <f t="shared" si="7"/>
        <v>70.2</v>
      </c>
      <c r="L41" s="26"/>
      <c r="M41" s="26"/>
      <c r="N41" s="26"/>
      <c r="O41" s="100">
        <v>87.75</v>
      </c>
      <c r="P41" s="141"/>
      <c r="Q41" s="91">
        <f>P41-O41</f>
        <v>-87.75</v>
      </c>
      <c r="R41" s="92">
        <f t="shared" si="5"/>
        <v>0</v>
      </c>
      <c r="S41" s="91">
        <f t="shared" si="1"/>
        <v>17.549999999999997</v>
      </c>
      <c r="T41" s="91">
        <f t="shared" si="2"/>
        <v>70.2</v>
      </c>
      <c r="U41" s="77"/>
      <c r="AB41" s="186">
        <f t="shared" si="3"/>
        <v>42.120000000000005</v>
      </c>
      <c r="AC41" s="186">
        <v>70.2</v>
      </c>
      <c r="AD41" s="186">
        <f t="shared" si="6"/>
        <v>80.73</v>
      </c>
    </row>
    <row r="42" spans="1:30" ht="16.5" customHeight="1" x14ac:dyDescent="0.25">
      <c r="A42" s="3">
        <v>101</v>
      </c>
      <c r="B42" s="230"/>
      <c r="C42" s="231"/>
      <c r="D42" s="231"/>
      <c r="E42" s="231"/>
      <c r="F42" s="232"/>
      <c r="G42" s="331"/>
      <c r="H42" s="268"/>
      <c r="I42" s="269"/>
      <c r="J42" s="126" t="s">
        <v>30</v>
      </c>
      <c r="K42" s="26">
        <v>75.23</v>
      </c>
      <c r="L42" s="26">
        <v>85.71</v>
      </c>
      <c r="M42" s="26">
        <f>K42-K41</f>
        <v>5.0300000000000011</v>
      </c>
      <c r="N42" s="26"/>
      <c r="O42" s="100">
        <v>102.79</v>
      </c>
      <c r="P42" s="138"/>
      <c r="Q42" s="91">
        <f t="shared" si="4"/>
        <v>-102.79</v>
      </c>
      <c r="R42" s="92">
        <f t="shared" si="5"/>
        <v>0</v>
      </c>
      <c r="S42" s="91">
        <f t="shared" si="1"/>
        <v>20.558</v>
      </c>
      <c r="T42" s="91">
        <f t="shared" si="2"/>
        <v>82.231999999999999</v>
      </c>
      <c r="U42" s="77"/>
      <c r="AA42" s="215">
        <f>K42*100/K41-100</f>
        <v>7.1652421652421623</v>
      </c>
      <c r="AB42" s="186">
        <f t="shared" si="3"/>
        <v>45.138000000000005</v>
      </c>
      <c r="AC42" s="186">
        <v>75.23</v>
      </c>
      <c r="AD42" s="186">
        <f>(K42*10/100)+K42</f>
        <v>82.753</v>
      </c>
    </row>
    <row r="43" spans="1:30" ht="15.75" customHeight="1" x14ac:dyDescent="0.25">
      <c r="A43" s="3">
        <v>102</v>
      </c>
      <c r="B43" s="230"/>
      <c r="C43" s="231"/>
      <c r="D43" s="231"/>
      <c r="E43" s="231"/>
      <c r="F43" s="232"/>
      <c r="G43" s="331"/>
      <c r="H43" s="268"/>
      <c r="I43" s="269"/>
      <c r="J43" s="126" t="s">
        <v>10</v>
      </c>
      <c r="K43" s="26">
        <f>T43+4</f>
        <v>88.832000000000008</v>
      </c>
      <c r="L43" s="26">
        <v>122.63</v>
      </c>
      <c r="M43" s="26">
        <f>K43-K42</f>
        <v>13.602000000000004</v>
      </c>
      <c r="N43" s="26"/>
      <c r="O43" s="100">
        <v>106.04</v>
      </c>
      <c r="P43" s="138"/>
      <c r="Q43" s="91">
        <f t="shared" si="4"/>
        <v>-106.04</v>
      </c>
      <c r="R43" s="92">
        <f t="shared" si="5"/>
        <v>0</v>
      </c>
      <c r="S43" s="91">
        <f t="shared" si="1"/>
        <v>21.207999999999998</v>
      </c>
      <c r="T43" s="91">
        <f t="shared" si="2"/>
        <v>84.832000000000008</v>
      </c>
      <c r="U43" s="77"/>
      <c r="AA43" s="215">
        <f>K43*100/K42-100</f>
        <v>18.080552970889272</v>
      </c>
      <c r="AB43" s="186">
        <f t="shared" si="3"/>
        <v>53.299200000000006</v>
      </c>
      <c r="AC43" s="186">
        <v>88.83</v>
      </c>
      <c r="AD43" s="186">
        <f t="shared" ref="AD43:AD48" si="8">(K43*15/100)+K43</f>
        <v>102.1568</v>
      </c>
    </row>
    <row r="44" spans="1:30" ht="16.5" customHeight="1" x14ac:dyDescent="0.25">
      <c r="A44" s="3">
        <v>103</v>
      </c>
      <c r="B44" s="230"/>
      <c r="C44" s="231"/>
      <c r="D44" s="231"/>
      <c r="E44" s="231"/>
      <c r="F44" s="232"/>
      <c r="G44" s="331" t="s">
        <v>32</v>
      </c>
      <c r="H44" s="268"/>
      <c r="I44" s="269"/>
      <c r="J44" s="126" t="s">
        <v>29</v>
      </c>
      <c r="K44" s="26">
        <f>T44</f>
        <v>58.103999999999999</v>
      </c>
      <c r="L44" s="26"/>
      <c r="M44" s="26"/>
      <c r="N44" s="26"/>
      <c r="O44" s="100">
        <v>72.63</v>
      </c>
      <c r="P44" s="141"/>
      <c r="Q44" s="91">
        <f>P44-O44</f>
        <v>-72.63</v>
      </c>
      <c r="R44" s="92">
        <f t="shared" si="5"/>
        <v>0</v>
      </c>
      <c r="S44" s="91">
        <f t="shared" si="1"/>
        <v>14.526</v>
      </c>
      <c r="T44" s="91">
        <f t="shared" si="2"/>
        <v>58.103999999999999</v>
      </c>
      <c r="U44" s="77"/>
      <c r="AB44" s="186">
        <f t="shared" si="3"/>
        <v>34.862400000000001</v>
      </c>
      <c r="AC44" s="186">
        <v>58.1</v>
      </c>
      <c r="AD44" s="186">
        <f t="shared" si="8"/>
        <v>66.819599999999994</v>
      </c>
    </row>
    <row r="45" spans="1:30" ht="16.5" customHeight="1" x14ac:dyDescent="0.25">
      <c r="A45" s="3">
        <v>104</v>
      </c>
      <c r="B45" s="230"/>
      <c r="C45" s="231"/>
      <c r="D45" s="231"/>
      <c r="E45" s="231"/>
      <c r="F45" s="232"/>
      <c r="G45" s="331"/>
      <c r="H45" s="268"/>
      <c r="I45" s="269"/>
      <c r="J45" s="126" t="s">
        <v>30</v>
      </c>
      <c r="K45" s="26">
        <f>T45</f>
        <v>63.872</v>
      </c>
      <c r="L45" s="26">
        <v>68.16</v>
      </c>
      <c r="M45" s="26">
        <f>K45-K44</f>
        <v>5.7680000000000007</v>
      </c>
      <c r="N45" s="26"/>
      <c r="O45" s="100">
        <v>79.84</v>
      </c>
      <c r="P45" s="138"/>
      <c r="Q45" s="91">
        <f t="shared" si="4"/>
        <v>-79.84</v>
      </c>
      <c r="R45" s="92">
        <f t="shared" si="5"/>
        <v>0</v>
      </c>
      <c r="S45" s="91">
        <f t="shared" si="1"/>
        <v>15.968</v>
      </c>
      <c r="T45" s="91">
        <f t="shared" si="2"/>
        <v>63.872</v>
      </c>
      <c r="U45" s="77"/>
      <c r="AA45" s="215">
        <f>K45*100/K44-100</f>
        <v>9.927027399146354</v>
      </c>
      <c r="AB45" s="186">
        <f t="shared" si="3"/>
        <v>38.3232</v>
      </c>
      <c r="AC45" s="186">
        <v>63.87</v>
      </c>
      <c r="AD45" s="186">
        <f t="shared" si="8"/>
        <v>73.452799999999996</v>
      </c>
    </row>
    <row r="46" spans="1:30" ht="12.75" customHeight="1" x14ac:dyDescent="0.25">
      <c r="A46" s="3">
        <v>105</v>
      </c>
      <c r="B46" s="233"/>
      <c r="C46" s="234"/>
      <c r="D46" s="234"/>
      <c r="E46" s="234"/>
      <c r="F46" s="235"/>
      <c r="G46" s="267"/>
      <c r="H46" s="268"/>
      <c r="I46" s="269"/>
      <c r="J46" s="1" t="s">
        <v>10</v>
      </c>
      <c r="K46" s="26">
        <f>T46</f>
        <v>73.936000000000007</v>
      </c>
      <c r="L46" s="26">
        <v>107.15</v>
      </c>
      <c r="M46" s="26">
        <f>K46-K45</f>
        <v>10.064000000000007</v>
      </c>
      <c r="N46" s="26"/>
      <c r="O46" s="100">
        <v>92.42</v>
      </c>
      <c r="P46" s="138"/>
      <c r="Q46" s="91">
        <f t="shared" si="4"/>
        <v>-92.42</v>
      </c>
      <c r="R46" s="92">
        <f t="shared" si="5"/>
        <v>0</v>
      </c>
      <c r="S46" s="91">
        <f t="shared" si="1"/>
        <v>18.484000000000002</v>
      </c>
      <c r="T46" s="91">
        <f t="shared" si="2"/>
        <v>73.936000000000007</v>
      </c>
      <c r="U46" s="77"/>
      <c r="AA46" s="215">
        <f>K46*100/K45-100</f>
        <v>15.756513026052104</v>
      </c>
      <c r="AB46" s="186">
        <f t="shared" si="3"/>
        <v>44.361600000000003</v>
      </c>
      <c r="AC46" s="186">
        <v>73.94</v>
      </c>
      <c r="AD46" s="186">
        <f t="shared" si="8"/>
        <v>85.02640000000001</v>
      </c>
    </row>
    <row r="47" spans="1:30" ht="28.5" customHeight="1" x14ac:dyDescent="0.25">
      <c r="A47" s="40">
        <v>106</v>
      </c>
      <c r="B47" s="325" t="s">
        <v>76</v>
      </c>
      <c r="C47" s="326"/>
      <c r="D47" s="326"/>
      <c r="E47" s="326"/>
      <c r="F47" s="327"/>
      <c r="G47" s="29" t="s">
        <v>28</v>
      </c>
      <c r="H47" s="268"/>
      <c r="I47" s="269"/>
      <c r="J47" s="40" t="s">
        <v>34</v>
      </c>
      <c r="K47" s="26">
        <f>Y47</f>
        <v>45.9</v>
      </c>
      <c r="L47" s="26">
        <v>50.48</v>
      </c>
      <c r="M47" s="209"/>
      <c r="N47" s="26">
        <v>54</v>
      </c>
      <c r="O47" s="100">
        <v>52.75</v>
      </c>
      <c r="P47" s="138"/>
      <c r="Q47" s="91">
        <f t="shared" si="4"/>
        <v>-52.75</v>
      </c>
      <c r="R47" s="92">
        <f t="shared" si="5"/>
        <v>0</v>
      </c>
      <c r="S47" s="91">
        <f t="shared" si="1"/>
        <v>10.549999999999999</v>
      </c>
      <c r="T47" s="91">
        <f t="shared" si="2"/>
        <v>42.2</v>
      </c>
      <c r="U47" s="77">
        <v>50.48</v>
      </c>
      <c r="V47" s="12">
        <f>U47-N47</f>
        <v>-3.5200000000000031</v>
      </c>
      <c r="W47" s="12"/>
      <c r="X47" s="12">
        <f>N47/100*15</f>
        <v>8.1000000000000014</v>
      </c>
      <c r="Y47" s="12">
        <f>N47-X47</f>
        <v>45.9</v>
      </c>
      <c r="AB47" s="186">
        <f t="shared" si="3"/>
        <v>27.54</v>
      </c>
      <c r="AC47" s="186">
        <v>45.9</v>
      </c>
      <c r="AD47" s="186">
        <f t="shared" si="8"/>
        <v>52.784999999999997</v>
      </c>
    </row>
    <row r="48" spans="1:30" ht="26.25" customHeight="1" x14ac:dyDescent="0.25">
      <c r="A48" s="40">
        <v>107</v>
      </c>
      <c r="B48" s="337" t="s">
        <v>77</v>
      </c>
      <c r="C48" s="338"/>
      <c r="D48" s="338"/>
      <c r="E48" s="338"/>
      <c r="F48" s="339"/>
      <c r="G48" s="48" t="s">
        <v>60</v>
      </c>
      <c r="H48" s="270"/>
      <c r="I48" s="271"/>
      <c r="J48" s="43" t="s">
        <v>34</v>
      </c>
      <c r="K48" s="26">
        <f>T48</f>
        <v>59.527999999999999</v>
      </c>
      <c r="L48" s="26"/>
      <c r="M48" s="26"/>
      <c r="N48" s="26"/>
      <c r="O48" s="100">
        <v>74.41</v>
      </c>
      <c r="P48" s="140"/>
      <c r="Q48" s="91">
        <f t="shared" si="4"/>
        <v>-74.41</v>
      </c>
      <c r="R48" s="92">
        <f t="shared" si="5"/>
        <v>0</v>
      </c>
      <c r="S48" s="91">
        <f t="shared" si="1"/>
        <v>14.882</v>
      </c>
      <c r="T48" s="91">
        <f t="shared" si="2"/>
        <v>59.527999999999999</v>
      </c>
      <c r="U48" s="77"/>
      <c r="AB48" s="186">
        <f t="shared" si="3"/>
        <v>35.716799999999999</v>
      </c>
      <c r="AC48" s="186">
        <v>59.53</v>
      </c>
      <c r="AD48" s="186">
        <f t="shared" si="8"/>
        <v>68.4572</v>
      </c>
    </row>
    <row r="49" spans="1:21" ht="24" customHeight="1" x14ac:dyDescent="0.25">
      <c r="A49" s="328" t="s">
        <v>68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30"/>
      <c r="L49" s="197"/>
      <c r="M49" s="179"/>
      <c r="N49" s="154"/>
      <c r="O49" s="139"/>
      <c r="P49" s="74"/>
      <c r="Q49" s="74"/>
      <c r="R49" s="78"/>
      <c r="S49" s="74"/>
      <c r="T49" s="74"/>
      <c r="U49" s="74"/>
    </row>
    <row r="50" spans="1:21" ht="17.25" customHeight="1" x14ac:dyDescent="0.25">
      <c r="A50" s="3">
        <v>108</v>
      </c>
      <c r="B50" s="227" t="s">
        <v>79</v>
      </c>
      <c r="C50" s="308"/>
      <c r="D50" s="308"/>
      <c r="E50" s="308"/>
      <c r="F50" s="309"/>
      <c r="G50" s="331" t="s">
        <v>33</v>
      </c>
      <c r="H50" s="237" t="s">
        <v>13</v>
      </c>
      <c r="I50" s="238"/>
      <c r="J50" s="35" t="s">
        <v>29</v>
      </c>
      <c r="K50" s="36">
        <v>63.63</v>
      </c>
      <c r="L50" s="191"/>
      <c r="M50" s="162"/>
      <c r="N50" s="149"/>
      <c r="O50" s="116">
        <v>63.63</v>
      </c>
      <c r="P50" s="87"/>
      <c r="Q50" s="87"/>
      <c r="R50" s="88"/>
      <c r="S50" s="87"/>
      <c r="T50" s="87"/>
      <c r="U50" s="87"/>
    </row>
    <row r="51" spans="1:21" ht="17.25" customHeight="1" x14ac:dyDescent="0.25">
      <c r="A51" s="3">
        <v>109</v>
      </c>
      <c r="B51" s="310"/>
      <c r="C51" s="311"/>
      <c r="D51" s="311"/>
      <c r="E51" s="311"/>
      <c r="F51" s="312"/>
      <c r="G51" s="331"/>
      <c r="H51" s="239"/>
      <c r="I51" s="240"/>
      <c r="J51" s="35" t="s">
        <v>30</v>
      </c>
      <c r="K51" s="36">
        <v>65.75</v>
      </c>
      <c r="L51" s="191"/>
      <c r="M51" s="162"/>
      <c r="N51" s="149"/>
      <c r="O51" s="116">
        <v>65.75</v>
      </c>
      <c r="P51" s="87"/>
      <c r="Q51" s="87"/>
      <c r="R51" s="88"/>
      <c r="S51" s="87"/>
      <c r="T51" s="87"/>
      <c r="U51" s="87"/>
    </row>
    <row r="52" spans="1:21" ht="17.25" customHeight="1" x14ac:dyDescent="0.25">
      <c r="A52" s="3">
        <v>110</v>
      </c>
      <c r="B52" s="310"/>
      <c r="C52" s="311"/>
      <c r="D52" s="311"/>
      <c r="E52" s="311"/>
      <c r="F52" s="312"/>
      <c r="G52" s="331"/>
      <c r="H52" s="239"/>
      <c r="I52" s="240"/>
      <c r="J52" s="35" t="s">
        <v>10</v>
      </c>
      <c r="K52" s="36">
        <v>101.81</v>
      </c>
      <c r="L52" s="191"/>
      <c r="M52" s="162"/>
      <c r="N52" s="149"/>
      <c r="O52" s="116">
        <v>101.81</v>
      </c>
      <c r="P52" s="87"/>
      <c r="Q52" s="87"/>
      <c r="R52" s="88"/>
      <c r="S52" s="87"/>
      <c r="T52" s="87"/>
      <c r="U52" s="87"/>
    </row>
    <row r="53" spans="1:21" ht="17.25" customHeight="1" x14ac:dyDescent="0.25">
      <c r="A53" s="3">
        <v>111</v>
      </c>
      <c r="B53" s="310"/>
      <c r="C53" s="311"/>
      <c r="D53" s="311"/>
      <c r="E53" s="311"/>
      <c r="F53" s="312"/>
      <c r="G53" s="331" t="s">
        <v>31</v>
      </c>
      <c r="H53" s="239"/>
      <c r="I53" s="240"/>
      <c r="J53" s="35" t="s">
        <v>29</v>
      </c>
      <c r="K53" s="36">
        <v>46.14</v>
      </c>
      <c r="L53" s="191"/>
      <c r="M53" s="162"/>
      <c r="N53" s="149"/>
      <c r="O53" s="116">
        <v>46.14</v>
      </c>
      <c r="P53" s="87"/>
      <c r="Q53" s="87"/>
      <c r="R53" s="88"/>
      <c r="S53" s="87"/>
      <c r="T53" s="87"/>
      <c r="U53" s="87"/>
    </row>
    <row r="54" spans="1:21" ht="17.25" customHeight="1" x14ac:dyDescent="0.25">
      <c r="A54" s="3">
        <v>112</v>
      </c>
      <c r="B54" s="310"/>
      <c r="C54" s="311"/>
      <c r="D54" s="311"/>
      <c r="E54" s="311"/>
      <c r="F54" s="312"/>
      <c r="G54" s="331"/>
      <c r="H54" s="239"/>
      <c r="I54" s="240"/>
      <c r="J54" s="126" t="s">
        <v>30</v>
      </c>
      <c r="K54" s="125">
        <v>61.51</v>
      </c>
      <c r="L54" s="191"/>
      <c r="M54" s="162"/>
      <c r="N54" s="149"/>
      <c r="O54" s="119">
        <v>61.51</v>
      </c>
      <c r="P54" s="87"/>
      <c r="Q54" s="87"/>
      <c r="R54" s="88"/>
      <c r="S54" s="87"/>
      <c r="T54" s="87"/>
      <c r="U54" s="87"/>
    </row>
    <row r="55" spans="1:21" ht="17.25" customHeight="1" x14ac:dyDescent="0.25">
      <c r="A55" s="3">
        <v>113</v>
      </c>
      <c r="B55" s="310"/>
      <c r="C55" s="311"/>
      <c r="D55" s="311"/>
      <c r="E55" s="311"/>
      <c r="F55" s="312"/>
      <c r="G55" s="331"/>
      <c r="H55" s="239"/>
      <c r="I55" s="240"/>
      <c r="J55" s="35" t="s">
        <v>10</v>
      </c>
      <c r="K55" s="36">
        <v>100.75</v>
      </c>
      <c r="L55" s="191"/>
      <c r="M55" s="162"/>
      <c r="N55" s="149"/>
      <c r="O55" s="116">
        <v>100.75</v>
      </c>
      <c r="P55" s="87"/>
      <c r="Q55" s="87"/>
      <c r="R55" s="88"/>
      <c r="S55" s="87"/>
      <c r="T55" s="87"/>
      <c r="U55" s="87"/>
    </row>
    <row r="56" spans="1:21" ht="17.25" customHeight="1" x14ac:dyDescent="0.25">
      <c r="A56" s="3">
        <v>114</v>
      </c>
      <c r="B56" s="310"/>
      <c r="C56" s="311"/>
      <c r="D56" s="311"/>
      <c r="E56" s="311"/>
      <c r="F56" s="312"/>
      <c r="G56" s="331" t="s">
        <v>32</v>
      </c>
      <c r="H56" s="239"/>
      <c r="I56" s="240"/>
      <c r="J56" s="35" t="s">
        <v>29</v>
      </c>
      <c r="K56" s="36">
        <v>42.96</v>
      </c>
      <c r="L56" s="191"/>
      <c r="M56" s="162"/>
      <c r="N56" s="149"/>
      <c r="O56" s="116">
        <v>42.96</v>
      </c>
      <c r="P56" s="87"/>
      <c r="Q56" s="87"/>
      <c r="R56" s="88"/>
      <c r="S56" s="87"/>
      <c r="T56" s="87"/>
      <c r="U56" s="87"/>
    </row>
    <row r="57" spans="1:21" ht="17.25" customHeight="1" x14ac:dyDescent="0.25">
      <c r="A57" s="3">
        <v>115</v>
      </c>
      <c r="B57" s="310"/>
      <c r="C57" s="311"/>
      <c r="D57" s="311"/>
      <c r="E57" s="311"/>
      <c r="F57" s="312"/>
      <c r="G57" s="331"/>
      <c r="H57" s="239"/>
      <c r="I57" s="240"/>
      <c r="J57" s="35" t="s">
        <v>30</v>
      </c>
      <c r="K57" s="36">
        <v>53.56</v>
      </c>
      <c r="L57" s="191"/>
      <c r="M57" s="162"/>
      <c r="N57" s="149"/>
      <c r="O57" s="116">
        <v>53.56</v>
      </c>
      <c r="P57" s="131"/>
      <c r="Q57" s="87"/>
      <c r="R57" s="88"/>
      <c r="S57" s="87"/>
      <c r="T57" s="87"/>
      <c r="U57" s="87"/>
    </row>
    <row r="58" spans="1:21" ht="17.25" customHeight="1" x14ac:dyDescent="0.25">
      <c r="A58" s="3">
        <v>116</v>
      </c>
      <c r="B58" s="313"/>
      <c r="C58" s="314"/>
      <c r="D58" s="314"/>
      <c r="E58" s="314"/>
      <c r="F58" s="315"/>
      <c r="G58" s="331"/>
      <c r="H58" s="239"/>
      <c r="I58" s="240"/>
      <c r="J58" s="35" t="s">
        <v>10</v>
      </c>
      <c r="K58" s="36">
        <v>80.069999999999993</v>
      </c>
      <c r="L58" s="191"/>
      <c r="M58" s="162"/>
      <c r="N58" s="149"/>
      <c r="O58" s="116">
        <v>80.069999999999993</v>
      </c>
      <c r="P58" s="74"/>
      <c r="Q58" s="87"/>
      <c r="R58" s="88"/>
      <c r="S58" s="87"/>
      <c r="T58" s="87"/>
      <c r="U58" s="87"/>
    </row>
    <row r="59" spans="1:21" ht="38.25" customHeight="1" x14ac:dyDescent="0.25">
      <c r="A59" s="3">
        <v>117</v>
      </c>
      <c r="B59" s="303" t="s">
        <v>70</v>
      </c>
      <c r="C59" s="304"/>
      <c r="D59" s="304"/>
      <c r="E59" s="304"/>
      <c r="F59" s="305"/>
      <c r="G59" s="38" t="s">
        <v>44</v>
      </c>
      <c r="H59" s="332"/>
      <c r="I59" s="333"/>
      <c r="J59" s="35" t="s">
        <v>45</v>
      </c>
      <c r="K59" s="36">
        <v>26.02</v>
      </c>
      <c r="L59" s="191"/>
      <c r="M59" s="162"/>
      <c r="N59" s="149"/>
      <c r="O59" s="116">
        <v>26.02</v>
      </c>
      <c r="P59" s="87"/>
      <c r="Q59" s="87"/>
      <c r="R59" s="88"/>
      <c r="S59" s="87"/>
      <c r="T59" s="87"/>
      <c r="U59" s="87"/>
    </row>
    <row r="60" spans="1:21" ht="41.25" customHeight="1" x14ac:dyDescent="0.25">
      <c r="A60" s="3">
        <v>118</v>
      </c>
      <c r="B60" s="303" t="s">
        <v>80</v>
      </c>
      <c r="C60" s="304"/>
      <c r="D60" s="304"/>
      <c r="E60" s="304"/>
      <c r="F60" s="305"/>
      <c r="G60" s="38" t="s">
        <v>28</v>
      </c>
      <c r="H60" s="301"/>
      <c r="I60" s="302"/>
      <c r="J60" s="35" t="s">
        <v>34</v>
      </c>
      <c r="K60" s="36">
        <v>24.39</v>
      </c>
      <c r="L60" s="191">
        <v>44.09</v>
      </c>
      <c r="M60" s="162"/>
      <c r="N60" s="149"/>
      <c r="O60" s="116">
        <v>24.39</v>
      </c>
      <c r="P60" s="131">
        <v>44.03</v>
      </c>
      <c r="Q60" s="87"/>
      <c r="R60" s="88"/>
      <c r="S60" s="87"/>
      <c r="T60" s="87"/>
      <c r="U60" s="87"/>
    </row>
    <row r="61" spans="1:21" ht="17.25" customHeight="1" x14ac:dyDescent="0.25">
      <c r="A61" s="3">
        <v>119</v>
      </c>
      <c r="B61" s="227" t="s">
        <v>79</v>
      </c>
      <c r="C61" s="308"/>
      <c r="D61" s="308"/>
      <c r="E61" s="308"/>
      <c r="F61" s="309"/>
      <c r="G61" s="236" t="s">
        <v>33</v>
      </c>
      <c r="H61" s="237" t="s">
        <v>81</v>
      </c>
      <c r="I61" s="238"/>
      <c r="J61" s="35" t="s">
        <v>29</v>
      </c>
      <c r="K61" s="36">
        <v>49.32</v>
      </c>
      <c r="L61" s="191"/>
      <c r="M61" s="162"/>
      <c r="N61" s="149"/>
      <c r="O61" s="116">
        <v>49.32</v>
      </c>
      <c r="P61" s="87"/>
      <c r="Q61" s="87"/>
      <c r="R61" s="88"/>
      <c r="S61" s="87"/>
      <c r="T61" s="87"/>
      <c r="U61" s="87"/>
    </row>
    <row r="62" spans="1:21" ht="17.25" customHeight="1" x14ac:dyDescent="0.25">
      <c r="A62" s="3">
        <v>120</v>
      </c>
      <c r="B62" s="310"/>
      <c r="C62" s="311"/>
      <c r="D62" s="311"/>
      <c r="E62" s="311"/>
      <c r="F62" s="312"/>
      <c r="G62" s="236"/>
      <c r="H62" s="239"/>
      <c r="I62" s="240"/>
      <c r="J62" s="35" t="s">
        <v>30</v>
      </c>
      <c r="K62" s="36">
        <v>76.89</v>
      </c>
      <c r="L62" s="191"/>
      <c r="M62" s="162"/>
      <c r="N62" s="149"/>
      <c r="O62" s="116">
        <v>76.89</v>
      </c>
      <c r="P62" s="87"/>
      <c r="Q62" s="87"/>
      <c r="R62" s="88"/>
      <c r="S62" s="87"/>
      <c r="T62" s="87"/>
      <c r="U62" s="87"/>
    </row>
    <row r="63" spans="1:21" ht="17.25" customHeight="1" x14ac:dyDescent="0.25">
      <c r="A63" s="3">
        <v>121</v>
      </c>
      <c r="B63" s="310"/>
      <c r="C63" s="311"/>
      <c r="D63" s="311"/>
      <c r="E63" s="311"/>
      <c r="F63" s="312"/>
      <c r="G63" s="236"/>
      <c r="H63" s="239"/>
      <c r="I63" s="240"/>
      <c r="J63" s="35" t="s">
        <v>10</v>
      </c>
      <c r="K63" s="36">
        <v>95.45</v>
      </c>
      <c r="L63" s="191"/>
      <c r="M63" s="162"/>
      <c r="N63" s="149"/>
      <c r="O63" s="116">
        <v>95.45</v>
      </c>
      <c r="P63" s="87"/>
      <c r="Q63" s="87"/>
      <c r="R63" s="88"/>
      <c r="S63" s="87"/>
      <c r="T63" s="87"/>
      <c r="U63" s="87"/>
    </row>
    <row r="64" spans="1:21" ht="17.25" customHeight="1" x14ac:dyDescent="0.25">
      <c r="A64" s="3">
        <v>122</v>
      </c>
      <c r="B64" s="310"/>
      <c r="C64" s="311"/>
      <c r="D64" s="311"/>
      <c r="E64" s="311"/>
      <c r="F64" s="312"/>
      <c r="G64" s="236" t="s">
        <v>31</v>
      </c>
      <c r="H64" s="239"/>
      <c r="I64" s="240"/>
      <c r="J64" s="35" t="s">
        <v>29</v>
      </c>
      <c r="K64" s="36">
        <v>46.14</v>
      </c>
      <c r="L64" s="191"/>
      <c r="M64" s="162"/>
      <c r="N64" s="149"/>
      <c r="O64" s="116">
        <v>46.14</v>
      </c>
      <c r="P64" s="87"/>
      <c r="Q64" s="87"/>
      <c r="R64" s="88"/>
      <c r="S64" s="87"/>
      <c r="T64" s="87"/>
      <c r="U64" s="87"/>
    </row>
    <row r="65" spans="1:25" ht="17.25" customHeight="1" x14ac:dyDescent="0.25">
      <c r="A65" s="3">
        <v>123</v>
      </c>
      <c r="B65" s="310"/>
      <c r="C65" s="311"/>
      <c r="D65" s="311"/>
      <c r="E65" s="311"/>
      <c r="F65" s="312"/>
      <c r="G65" s="236"/>
      <c r="H65" s="239"/>
      <c r="I65" s="240"/>
      <c r="J65" s="126" t="s">
        <v>30</v>
      </c>
      <c r="K65" s="125">
        <v>73.709999999999994</v>
      </c>
      <c r="L65" s="191"/>
      <c r="M65" s="162"/>
      <c r="N65" s="149"/>
      <c r="O65" s="119">
        <v>73.709999999999994</v>
      </c>
      <c r="P65" s="87"/>
      <c r="Q65" s="87"/>
      <c r="R65" s="88"/>
      <c r="S65" s="87"/>
      <c r="T65" s="87"/>
      <c r="U65" s="87"/>
    </row>
    <row r="66" spans="1:25" ht="17.25" customHeight="1" x14ac:dyDescent="0.25">
      <c r="A66" s="3">
        <v>124</v>
      </c>
      <c r="B66" s="310"/>
      <c r="C66" s="311"/>
      <c r="D66" s="311"/>
      <c r="E66" s="311"/>
      <c r="F66" s="312"/>
      <c r="G66" s="236"/>
      <c r="H66" s="239"/>
      <c r="I66" s="240"/>
      <c r="J66" s="35" t="s">
        <v>10</v>
      </c>
      <c r="K66" s="36">
        <v>83.78</v>
      </c>
      <c r="L66" s="191"/>
      <c r="M66" s="162"/>
      <c r="N66" s="149"/>
      <c r="O66" s="116">
        <v>83.78</v>
      </c>
      <c r="P66" s="87"/>
      <c r="Q66" s="87"/>
      <c r="R66" s="88"/>
      <c r="S66" s="87"/>
      <c r="T66" s="87"/>
      <c r="U66" s="87"/>
    </row>
    <row r="67" spans="1:25" ht="17.25" customHeight="1" x14ac:dyDescent="0.25">
      <c r="A67" s="3">
        <v>125</v>
      </c>
      <c r="B67" s="310"/>
      <c r="C67" s="311"/>
      <c r="D67" s="311"/>
      <c r="E67" s="311"/>
      <c r="F67" s="312"/>
      <c r="G67" s="236" t="s">
        <v>32</v>
      </c>
      <c r="H67" s="239"/>
      <c r="I67" s="240"/>
      <c r="J67" s="35" t="s">
        <v>35</v>
      </c>
      <c r="K67" s="36">
        <v>42.96</v>
      </c>
      <c r="L67" s="191"/>
      <c r="M67" s="162"/>
      <c r="N67" s="149"/>
      <c r="O67" s="116">
        <v>42.96</v>
      </c>
      <c r="P67" s="87"/>
      <c r="Q67" s="87"/>
      <c r="R67" s="88"/>
      <c r="S67" s="87"/>
      <c r="T67" s="87"/>
      <c r="U67" s="87"/>
    </row>
    <row r="68" spans="1:25" ht="17.25" customHeight="1" x14ac:dyDescent="0.25">
      <c r="A68" s="3">
        <v>126</v>
      </c>
      <c r="B68" s="310"/>
      <c r="C68" s="311"/>
      <c r="D68" s="311"/>
      <c r="E68" s="311"/>
      <c r="F68" s="312"/>
      <c r="G68" s="236"/>
      <c r="H68" s="239"/>
      <c r="I68" s="240"/>
      <c r="J68" s="35" t="s">
        <v>30</v>
      </c>
      <c r="K68" s="36">
        <v>56.74</v>
      </c>
      <c r="L68" s="191">
        <v>76.61</v>
      </c>
      <c r="M68" s="162"/>
      <c r="N68" s="149"/>
      <c r="O68" s="116">
        <v>56.74</v>
      </c>
      <c r="P68" s="131">
        <v>76.61</v>
      </c>
      <c r="Q68" s="87"/>
      <c r="R68" s="88"/>
      <c r="S68" s="87"/>
      <c r="T68" s="87"/>
      <c r="U68" s="87"/>
    </row>
    <row r="69" spans="1:25" ht="17.25" customHeight="1" x14ac:dyDescent="0.25">
      <c r="A69" s="3">
        <v>127</v>
      </c>
      <c r="B69" s="313"/>
      <c r="C69" s="314"/>
      <c r="D69" s="314"/>
      <c r="E69" s="314"/>
      <c r="F69" s="315"/>
      <c r="G69" s="236"/>
      <c r="H69" s="239"/>
      <c r="I69" s="240"/>
      <c r="J69" s="35" t="s">
        <v>10</v>
      </c>
      <c r="K69" s="36">
        <v>68.930000000000007</v>
      </c>
      <c r="L69" s="191">
        <v>147.68</v>
      </c>
      <c r="M69" s="162"/>
      <c r="N69" s="149"/>
      <c r="O69" s="116">
        <v>68.930000000000007</v>
      </c>
      <c r="P69" s="131">
        <v>54.82</v>
      </c>
      <c r="Q69" s="87"/>
      <c r="R69" s="88"/>
      <c r="S69" s="87"/>
      <c r="T69" s="87"/>
      <c r="U69" s="87"/>
    </row>
    <row r="70" spans="1:25" ht="27.75" customHeight="1" x14ac:dyDescent="0.25">
      <c r="A70" s="34">
        <v>128</v>
      </c>
      <c r="B70" s="303" t="s">
        <v>82</v>
      </c>
      <c r="C70" s="304"/>
      <c r="D70" s="304"/>
      <c r="E70" s="304"/>
      <c r="F70" s="305"/>
      <c r="G70" s="34" t="s">
        <v>28</v>
      </c>
      <c r="H70" s="301"/>
      <c r="I70" s="302"/>
      <c r="J70" s="35" t="s">
        <v>34</v>
      </c>
      <c r="K70" s="36">
        <v>29.69</v>
      </c>
      <c r="L70" s="191">
        <v>46.52</v>
      </c>
      <c r="M70" s="162"/>
      <c r="N70" s="149"/>
      <c r="O70" s="116">
        <v>29.69</v>
      </c>
      <c r="P70" s="131">
        <v>46.52</v>
      </c>
      <c r="Q70" s="87"/>
      <c r="R70" s="88"/>
      <c r="S70" s="87"/>
      <c r="T70" s="87"/>
      <c r="U70" s="87"/>
    </row>
    <row r="71" spans="1:25" ht="17.25" customHeight="1" x14ac:dyDescent="0.25">
      <c r="A71" s="40">
        <v>129</v>
      </c>
      <c r="B71" s="227" t="s">
        <v>83</v>
      </c>
      <c r="C71" s="228"/>
      <c r="D71" s="228"/>
      <c r="E71" s="228"/>
      <c r="F71" s="229"/>
      <c r="G71" s="236" t="s">
        <v>33</v>
      </c>
      <c r="H71" s="237" t="s">
        <v>23</v>
      </c>
      <c r="I71" s="238"/>
      <c r="J71" s="43" t="s">
        <v>29</v>
      </c>
      <c r="K71" s="44">
        <v>46.14</v>
      </c>
      <c r="L71" s="191"/>
      <c r="M71" s="162"/>
      <c r="N71" s="149"/>
      <c r="O71" s="116">
        <v>46.14</v>
      </c>
      <c r="P71" s="87"/>
      <c r="Q71" s="87"/>
      <c r="R71" s="88"/>
      <c r="S71" s="87"/>
      <c r="T71" s="87"/>
      <c r="U71" s="87"/>
    </row>
    <row r="72" spans="1:25" ht="17.25" customHeight="1" x14ac:dyDescent="0.25">
      <c r="A72" s="40">
        <v>130</v>
      </c>
      <c r="B72" s="230"/>
      <c r="C72" s="231"/>
      <c r="D72" s="231"/>
      <c r="E72" s="231"/>
      <c r="F72" s="232"/>
      <c r="G72" s="236"/>
      <c r="H72" s="239"/>
      <c r="I72" s="240"/>
      <c r="J72" s="43" t="s">
        <v>30</v>
      </c>
      <c r="K72" s="44">
        <v>65.75</v>
      </c>
      <c r="L72" s="191"/>
      <c r="M72" s="162"/>
      <c r="N72" s="149"/>
      <c r="O72" s="116">
        <v>65.75</v>
      </c>
      <c r="P72" s="87"/>
      <c r="Q72" s="87"/>
      <c r="R72" s="88"/>
      <c r="S72" s="87"/>
      <c r="T72" s="87"/>
      <c r="U72" s="87"/>
    </row>
    <row r="73" spans="1:25" ht="17.25" customHeight="1" x14ac:dyDescent="0.25">
      <c r="A73" s="40">
        <v>131</v>
      </c>
      <c r="B73" s="230"/>
      <c r="C73" s="231"/>
      <c r="D73" s="231"/>
      <c r="E73" s="231"/>
      <c r="F73" s="232"/>
      <c r="G73" s="236"/>
      <c r="H73" s="239"/>
      <c r="I73" s="240"/>
      <c r="J73" s="43" t="s">
        <v>10</v>
      </c>
      <c r="K73" s="44">
        <v>81.13</v>
      </c>
      <c r="L73" s="191"/>
      <c r="M73" s="162"/>
      <c r="N73" s="149"/>
      <c r="O73" s="116">
        <v>81.13</v>
      </c>
      <c r="P73" s="87"/>
      <c r="Q73" s="87"/>
      <c r="R73" s="88"/>
      <c r="S73" s="87"/>
      <c r="T73" s="87"/>
      <c r="U73" s="87"/>
    </row>
    <row r="74" spans="1:25" ht="17.25" customHeight="1" x14ac:dyDescent="0.25">
      <c r="A74" s="40">
        <v>132</v>
      </c>
      <c r="B74" s="230"/>
      <c r="C74" s="231"/>
      <c r="D74" s="231"/>
      <c r="E74" s="231"/>
      <c r="F74" s="232"/>
      <c r="G74" s="236" t="s">
        <v>31</v>
      </c>
      <c r="H74" s="239"/>
      <c r="I74" s="240"/>
      <c r="J74" s="43" t="s">
        <v>29</v>
      </c>
      <c r="K74" s="44">
        <v>45.08</v>
      </c>
      <c r="L74" s="191"/>
      <c r="M74" s="162"/>
      <c r="N74" s="149"/>
      <c r="O74" s="116">
        <v>45.08</v>
      </c>
      <c r="P74" s="87"/>
      <c r="Q74" s="87"/>
      <c r="R74" s="88"/>
      <c r="S74" s="87"/>
      <c r="T74" s="87"/>
      <c r="U74" s="87"/>
    </row>
    <row r="75" spans="1:25" ht="17.25" customHeight="1" x14ac:dyDescent="0.25">
      <c r="A75" s="40">
        <v>133</v>
      </c>
      <c r="B75" s="230"/>
      <c r="C75" s="231"/>
      <c r="D75" s="231"/>
      <c r="E75" s="231"/>
      <c r="F75" s="232"/>
      <c r="G75" s="236"/>
      <c r="H75" s="239"/>
      <c r="I75" s="240"/>
      <c r="J75" s="126" t="s">
        <v>30</v>
      </c>
      <c r="K75" s="125">
        <v>72.650000000000006</v>
      </c>
      <c r="L75" s="191"/>
      <c r="M75" s="162"/>
      <c r="N75" s="149"/>
      <c r="O75" s="119">
        <v>72.650000000000006</v>
      </c>
      <c r="P75" s="87"/>
      <c r="Q75" s="87"/>
      <c r="R75" s="88"/>
      <c r="S75" s="87"/>
      <c r="T75" s="87"/>
      <c r="U75" s="87"/>
    </row>
    <row r="76" spans="1:25" ht="17.25" customHeight="1" x14ac:dyDescent="0.25">
      <c r="A76" s="40">
        <v>134</v>
      </c>
      <c r="B76" s="230"/>
      <c r="C76" s="231"/>
      <c r="D76" s="231"/>
      <c r="E76" s="231"/>
      <c r="F76" s="232"/>
      <c r="G76" s="236"/>
      <c r="H76" s="239"/>
      <c r="I76" s="240"/>
      <c r="J76" s="43" t="s">
        <v>10</v>
      </c>
      <c r="K76" s="44">
        <v>75.83</v>
      </c>
      <c r="L76" s="191"/>
      <c r="M76" s="162"/>
      <c r="N76" s="149"/>
      <c r="O76" s="116">
        <v>75.83</v>
      </c>
      <c r="P76" s="87"/>
      <c r="Q76" s="87"/>
      <c r="R76" s="88"/>
      <c r="S76" s="87"/>
      <c r="T76" s="87"/>
      <c r="U76" s="87"/>
    </row>
    <row r="77" spans="1:25" ht="17.25" customHeight="1" x14ac:dyDescent="0.25">
      <c r="A77" s="40">
        <v>135</v>
      </c>
      <c r="B77" s="230"/>
      <c r="C77" s="231"/>
      <c r="D77" s="231"/>
      <c r="E77" s="231"/>
      <c r="F77" s="232"/>
      <c r="G77" s="236" t="s">
        <v>32</v>
      </c>
      <c r="H77" s="239"/>
      <c r="I77" s="240"/>
      <c r="J77" s="43" t="s">
        <v>29</v>
      </c>
      <c r="K77" s="44">
        <v>40.83</v>
      </c>
      <c r="L77" s="191"/>
      <c r="M77" s="162"/>
      <c r="N77" s="149"/>
      <c r="O77" s="116">
        <v>40.83</v>
      </c>
      <c r="P77" s="87"/>
      <c r="Q77" s="87"/>
      <c r="R77" s="88"/>
      <c r="S77" s="87"/>
      <c r="T77" s="87"/>
      <c r="U77" s="87"/>
    </row>
    <row r="78" spans="1:25" ht="17.25" customHeight="1" x14ac:dyDescent="0.25">
      <c r="A78" s="40">
        <v>136</v>
      </c>
      <c r="B78" s="230"/>
      <c r="C78" s="231"/>
      <c r="D78" s="231"/>
      <c r="E78" s="231"/>
      <c r="F78" s="232"/>
      <c r="G78" s="236"/>
      <c r="H78" s="239"/>
      <c r="I78" s="240"/>
      <c r="J78" s="43" t="s">
        <v>30</v>
      </c>
      <c r="K78" s="44">
        <v>44.02</v>
      </c>
      <c r="L78" s="191"/>
      <c r="M78" s="162"/>
      <c r="N78" s="149"/>
      <c r="O78" s="116">
        <v>44.02</v>
      </c>
      <c r="P78" s="89"/>
      <c r="Q78" s="87"/>
      <c r="R78" s="88"/>
      <c r="S78" s="87"/>
      <c r="T78" s="87"/>
      <c r="U78" s="87"/>
    </row>
    <row r="79" spans="1:25" ht="17.25" customHeight="1" x14ac:dyDescent="0.25">
      <c r="A79" s="40">
        <v>137</v>
      </c>
      <c r="B79" s="233"/>
      <c r="C79" s="234"/>
      <c r="D79" s="234"/>
      <c r="E79" s="234"/>
      <c r="F79" s="235"/>
      <c r="G79" s="236"/>
      <c r="H79" s="239"/>
      <c r="I79" s="240"/>
      <c r="J79" s="43" t="s">
        <v>10</v>
      </c>
      <c r="K79" s="162">
        <f>Y79</f>
        <v>47.936</v>
      </c>
      <c r="L79" s="191">
        <v>54.82</v>
      </c>
      <c r="M79" s="208"/>
      <c r="N79" s="119">
        <v>59.92</v>
      </c>
      <c r="O79" s="116">
        <v>59.92</v>
      </c>
      <c r="P79" s="131">
        <f>54.82</f>
        <v>54.82</v>
      </c>
      <c r="Q79" s="91">
        <f>P79-O79</f>
        <v>-5.1000000000000014</v>
      </c>
      <c r="R79" s="92">
        <f>(P79/O79)</f>
        <v>0.91488651535380505</v>
      </c>
      <c r="S79" s="91">
        <f>(O79/100)*20</f>
        <v>11.984000000000002</v>
      </c>
      <c r="T79" s="91">
        <f>O79-S79</f>
        <v>47.936</v>
      </c>
      <c r="U79" s="77">
        <v>54.82</v>
      </c>
      <c r="V79" s="12">
        <f>U79-N79</f>
        <v>-5.1000000000000014</v>
      </c>
      <c r="W79" s="63"/>
      <c r="X79" s="63">
        <f>N79/100*20</f>
        <v>11.984000000000002</v>
      </c>
      <c r="Y79" s="63">
        <f>N79-X79</f>
        <v>47.936</v>
      </c>
    </row>
    <row r="80" spans="1:25" ht="12" customHeight="1" x14ac:dyDescent="0.25">
      <c r="A80" s="306">
        <v>138</v>
      </c>
      <c r="B80" s="227" t="s">
        <v>70</v>
      </c>
      <c r="C80" s="228"/>
      <c r="D80" s="228"/>
      <c r="E80" s="228"/>
      <c r="F80" s="229"/>
      <c r="G80" s="306" t="s">
        <v>44</v>
      </c>
      <c r="H80" s="239"/>
      <c r="I80" s="240"/>
      <c r="J80" s="316" t="s">
        <v>45</v>
      </c>
      <c r="K80" s="319">
        <v>28.34</v>
      </c>
      <c r="L80" s="193"/>
      <c r="M80" s="170"/>
      <c r="N80" s="150"/>
      <c r="O80" s="319">
        <v>28.34</v>
      </c>
      <c r="P80" s="90"/>
      <c r="Q80" s="87"/>
      <c r="R80" s="88"/>
      <c r="S80" s="87"/>
      <c r="T80" s="87"/>
      <c r="U80" s="87"/>
    </row>
    <row r="81" spans="1:25" ht="9.75" customHeight="1" x14ac:dyDescent="0.25">
      <c r="A81" s="307"/>
      <c r="B81" s="230"/>
      <c r="C81" s="231"/>
      <c r="D81" s="231"/>
      <c r="E81" s="231"/>
      <c r="F81" s="232"/>
      <c r="G81" s="307"/>
      <c r="H81" s="239"/>
      <c r="I81" s="240"/>
      <c r="J81" s="317"/>
      <c r="K81" s="320"/>
      <c r="L81" s="194"/>
      <c r="M81" s="171"/>
      <c r="N81" s="151"/>
      <c r="O81" s="320"/>
      <c r="P81" s="90"/>
      <c r="Q81" s="87"/>
      <c r="R81" s="88"/>
      <c r="S81" s="87"/>
      <c r="T81" s="87"/>
      <c r="U81" s="87"/>
    </row>
    <row r="82" spans="1:25" ht="12" customHeight="1" x14ac:dyDescent="0.25">
      <c r="A82" s="307"/>
      <c r="B82" s="233"/>
      <c r="C82" s="234"/>
      <c r="D82" s="234"/>
      <c r="E82" s="234"/>
      <c r="F82" s="235"/>
      <c r="G82" s="324"/>
      <c r="H82" s="239"/>
      <c r="I82" s="240"/>
      <c r="J82" s="318"/>
      <c r="K82" s="321"/>
      <c r="L82" s="195"/>
      <c r="M82" s="172"/>
      <c r="N82" s="152"/>
      <c r="O82" s="321"/>
      <c r="P82" s="90"/>
      <c r="Q82" s="87"/>
      <c r="R82" s="88"/>
      <c r="S82" s="87"/>
      <c r="T82" s="87"/>
      <c r="U82" s="87"/>
    </row>
    <row r="83" spans="1:25" ht="21.75" customHeight="1" x14ac:dyDescent="0.25">
      <c r="A83" s="41">
        <v>139</v>
      </c>
      <c r="B83" s="259" t="s">
        <v>38</v>
      </c>
      <c r="C83" s="322"/>
      <c r="D83" s="322"/>
      <c r="E83" s="322"/>
      <c r="F83" s="323"/>
      <c r="G83" s="47" t="s">
        <v>28</v>
      </c>
      <c r="H83" s="239"/>
      <c r="I83" s="240"/>
      <c r="J83" s="45" t="s">
        <v>34</v>
      </c>
      <c r="K83" s="172">
        <v>29.46</v>
      </c>
      <c r="L83" s="195">
        <v>30.49</v>
      </c>
      <c r="M83" s="172"/>
      <c r="N83" s="152">
        <v>29.46</v>
      </c>
      <c r="O83" s="117">
        <v>29.46</v>
      </c>
      <c r="P83" s="131"/>
      <c r="Q83" s="87"/>
      <c r="R83" s="88"/>
      <c r="S83" s="87"/>
      <c r="T83" s="87"/>
      <c r="U83" s="87"/>
      <c r="V83" s="186"/>
      <c r="X83" s="63"/>
      <c r="Y83" s="63"/>
    </row>
    <row r="84" spans="1:25" ht="27.75" customHeight="1" x14ac:dyDescent="0.25">
      <c r="A84" s="41">
        <v>140</v>
      </c>
      <c r="B84" s="259" t="s">
        <v>82</v>
      </c>
      <c r="C84" s="322"/>
      <c r="D84" s="322"/>
      <c r="E84" s="322"/>
      <c r="F84" s="323"/>
      <c r="G84" s="47" t="s">
        <v>61</v>
      </c>
      <c r="H84" s="262"/>
      <c r="I84" s="263"/>
      <c r="J84" s="45" t="s">
        <v>34</v>
      </c>
      <c r="K84" s="46">
        <f>43.55</f>
        <v>43.55</v>
      </c>
      <c r="L84" s="195"/>
      <c r="M84" s="172"/>
      <c r="N84" s="152"/>
      <c r="O84" s="117">
        <f>43.55</f>
        <v>43.55</v>
      </c>
      <c r="P84" s="87"/>
      <c r="Q84" s="87"/>
      <c r="R84" s="88"/>
      <c r="S84" s="87"/>
      <c r="T84" s="87"/>
      <c r="U84" s="87"/>
    </row>
    <row r="85" spans="1:25" ht="18" customHeight="1" x14ac:dyDescent="0.25">
      <c r="A85" s="296" t="s">
        <v>67</v>
      </c>
      <c r="B85" s="296"/>
      <c r="C85" s="296"/>
      <c r="D85" s="296"/>
      <c r="E85" s="296"/>
      <c r="F85" s="296"/>
      <c r="G85" s="296"/>
      <c r="H85" s="296"/>
      <c r="I85" s="296"/>
      <c r="J85" s="296"/>
      <c r="K85" s="296"/>
      <c r="L85" s="188"/>
      <c r="M85" s="166"/>
      <c r="N85" s="146"/>
      <c r="O85" s="68"/>
      <c r="P85" s="87"/>
      <c r="Q85" s="87"/>
      <c r="R85" s="88"/>
      <c r="S85" s="87"/>
      <c r="T85" s="87"/>
      <c r="U85" s="87"/>
    </row>
    <row r="86" spans="1:25" ht="17.25" customHeight="1" x14ac:dyDescent="0.25">
      <c r="A86" s="40">
        <v>141</v>
      </c>
      <c r="B86" s="227" t="s">
        <v>84</v>
      </c>
      <c r="C86" s="228"/>
      <c r="D86" s="228"/>
      <c r="E86" s="228"/>
      <c r="F86" s="228"/>
      <c r="G86" s="236" t="s">
        <v>33</v>
      </c>
      <c r="H86" s="237" t="s">
        <v>36</v>
      </c>
      <c r="I86" s="299"/>
      <c r="J86" s="43" t="s">
        <v>29</v>
      </c>
      <c r="K86" s="44">
        <v>236.2</v>
      </c>
      <c r="L86" s="191"/>
      <c r="M86" s="162"/>
      <c r="N86" s="149"/>
      <c r="O86" s="116">
        <v>236.2</v>
      </c>
      <c r="P86" s="87"/>
      <c r="Q86" s="87"/>
      <c r="R86" s="88"/>
      <c r="S86" s="87"/>
      <c r="T86" s="87"/>
      <c r="U86" s="87"/>
    </row>
    <row r="87" spans="1:25" ht="17.25" customHeight="1" x14ac:dyDescent="0.25">
      <c r="A87" s="40">
        <v>142</v>
      </c>
      <c r="B87" s="230"/>
      <c r="C87" s="231"/>
      <c r="D87" s="231"/>
      <c r="E87" s="231"/>
      <c r="F87" s="231"/>
      <c r="G87" s="236"/>
      <c r="H87" s="239"/>
      <c r="I87" s="300"/>
      <c r="J87" s="43" t="s">
        <v>30</v>
      </c>
      <c r="K87" s="44">
        <v>261.02999999999997</v>
      </c>
      <c r="L87" s="191"/>
      <c r="M87" s="162"/>
      <c r="N87" s="149"/>
      <c r="O87" s="116">
        <v>261.02999999999997</v>
      </c>
      <c r="P87" s="87"/>
      <c r="Q87" s="87"/>
      <c r="R87" s="88"/>
      <c r="S87" s="87"/>
      <c r="T87" s="87"/>
      <c r="U87" s="87"/>
    </row>
    <row r="88" spans="1:25" ht="17.25" customHeight="1" x14ac:dyDescent="0.25">
      <c r="A88" s="40">
        <v>143</v>
      </c>
      <c r="B88" s="230"/>
      <c r="C88" s="231"/>
      <c r="D88" s="231"/>
      <c r="E88" s="231"/>
      <c r="F88" s="231"/>
      <c r="G88" s="236"/>
      <c r="H88" s="239"/>
      <c r="I88" s="300"/>
      <c r="J88" s="43" t="s">
        <v>10</v>
      </c>
      <c r="K88" s="44">
        <v>580.97</v>
      </c>
      <c r="L88" s="191"/>
      <c r="M88" s="162"/>
      <c r="N88" s="149"/>
      <c r="O88" s="116">
        <v>580.97</v>
      </c>
      <c r="P88" s="87"/>
      <c r="Q88" s="87"/>
      <c r="R88" s="88"/>
      <c r="S88" s="87"/>
      <c r="T88" s="87"/>
      <c r="U88" s="87"/>
    </row>
    <row r="89" spans="1:25" ht="17.25" customHeight="1" x14ac:dyDescent="0.25">
      <c r="A89" s="40">
        <v>144</v>
      </c>
      <c r="B89" s="230"/>
      <c r="C89" s="231"/>
      <c r="D89" s="231"/>
      <c r="E89" s="231"/>
      <c r="F89" s="231"/>
      <c r="G89" s="236" t="s">
        <v>31</v>
      </c>
      <c r="H89" s="239"/>
      <c r="I89" s="300"/>
      <c r="J89" s="43" t="s">
        <v>29</v>
      </c>
      <c r="K89" s="44">
        <v>219.45</v>
      </c>
      <c r="L89" s="191"/>
      <c r="M89" s="162"/>
      <c r="N89" s="149"/>
      <c r="O89" s="116">
        <v>219.45</v>
      </c>
      <c r="P89" s="87"/>
      <c r="Q89" s="87"/>
      <c r="R89" s="88"/>
      <c r="S89" s="87"/>
      <c r="T89" s="87"/>
      <c r="U89" s="87"/>
    </row>
    <row r="90" spans="1:25" ht="17.25" customHeight="1" x14ac:dyDescent="0.25">
      <c r="A90" s="40">
        <v>145</v>
      </c>
      <c r="B90" s="230"/>
      <c r="C90" s="231"/>
      <c r="D90" s="231"/>
      <c r="E90" s="231"/>
      <c r="F90" s="231"/>
      <c r="G90" s="236"/>
      <c r="H90" s="239"/>
      <c r="I90" s="300"/>
      <c r="J90" s="126" t="s">
        <v>30</v>
      </c>
      <c r="K90" s="125">
        <v>235.62</v>
      </c>
      <c r="L90" s="191"/>
      <c r="M90" s="162"/>
      <c r="N90" s="149"/>
      <c r="O90" s="119">
        <v>235.62</v>
      </c>
      <c r="P90" s="87"/>
      <c r="Q90" s="87"/>
      <c r="R90" s="88"/>
      <c r="S90" s="87"/>
      <c r="T90" s="87"/>
      <c r="U90" s="87"/>
    </row>
    <row r="91" spans="1:25" ht="17.25" customHeight="1" x14ac:dyDescent="0.25">
      <c r="A91" s="40">
        <v>146</v>
      </c>
      <c r="B91" s="230"/>
      <c r="C91" s="231"/>
      <c r="D91" s="231"/>
      <c r="E91" s="231"/>
      <c r="F91" s="231"/>
      <c r="G91" s="236"/>
      <c r="H91" s="239"/>
      <c r="I91" s="300"/>
      <c r="J91" s="43" t="s">
        <v>10</v>
      </c>
      <c r="K91" s="44">
        <v>548.63</v>
      </c>
      <c r="L91" s="191"/>
      <c r="M91" s="162"/>
      <c r="N91" s="149"/>
      <c r="O91" s="116">
        <v>548.63</v>
      </c>
      <c r="P91" s="87"/>
      <c r="Q91" s="87"/>
      <c r="R91" s="88"/>
      <c r="S91" s="87"/>
      <c r="T91" s="87"/>
      <c r="U91" s="87"/>
    </row>
    <row r="92" spans="1:25" ht="17.25" customHeight="1" x14ac:dyDescent="0.25">
      <c r="A92" s="40">
        <v>147</v>
      </c>
      <c r="B92" s="230"/>
      <c r="C92" s="231"/>
      <c r="D92" s="231"/>
      <c r="E92" s="231"/>
      <c r="F92" s="231"/>
      <c r="G92" s="236" t="s">
        <v>32</v>
      </c>
      <c r="H92" s="239"/>
      <c r="I92" s="300"/>
      <c r="J92" s="43" t="s">
        <v>29</v>
      </c>
      <c r="K92" s="44">
        <v>208.19</v>
      </c>
      <c r="L92" s="191"/>
      <c r="M92" s="162"/>
      <c r="N92" s="149"/>
      <c r="O92" s="116">
        <v>208.19</v>
      </c>
      <c r="P92" s="87"/>
      <c r="Q92" s="87"/>
      <c r="R92" s="88"/>
      <c r="S92" s="87"/>
      <c r="T92" s="87"/>
      <c r="U92" s="87"/>
    </row>
    <row r="93" spans="1:25" ht="17.25" customHeight="1" x14ac:dyDescent="0.25">
      <c r="A93" s="40">
        <v>148</v>
      </c>
      <c r="B93" s="230"/>
      <c r="C93" s="231"/>
      <c r="D93" s="231"/>
      <c r="E93" s="231"/>
      <c r="F93" s="231"/>
      <c r="G93" s="236"/>
      <c r="H93" s="239"/>
      <c r="I93" s="300"/>
      <c r="J93" s="43" t="s">
        <v>30</v>
      </c>
      <c r="K93" s="44">
        <v>212.52</v>
      </c>
      <c r="L93" s="191"/>
      <c r="M93" s="162"/>
      <c r="N93" s="149"/>
      <c r="O93" s="116">
        <v>212.52</v>
      </c>
      <c r="P93" s="87"/>
      <c r="Q93" s="87"/>
      <c r="R93" s="88"/>
      <c r="S93" s="87"/>
      <c r="T93" s="87"/>
      <c r="U93" s="87"/>
    </row>
    <row r="94" spans="1:25" ht="17.25" customHeight="1" x14ac:dyDescent="0.25">
      <c r="A94" s="40">
        <v>149</v>
      </c>
      <c r="B94" s="230"/>
      <c r="C94" s="231"/>
      <c r="D94" s="231"/>
      <c r="E94" s="231"/>
      <c r="F94" s="231"/>
      <c r="G94" s="236"/>
      <c r="H94" s="239"/>
      <c r="I94" s="300"/>
      <c r="J94" s="43" t="s">
        <v>39</v>
      </c>
      <c r="K94" s="44">
        <f>506.71</f>
        <v>506.71</v>
      </c>
      <c r="L94" s="191"/>
      <c r="M94" s="162"/>
      <c r="N94" s="149"/>
      <c r="O94" s="116">
        <f>506.71</f>
        <v>506.71</v>
      </c>
      <c r="P94" s="87"/>
      <c r="Q94" s="87"/>
      <c r="R94" s="88"/>
      <c r="S94" s="87"/>
      <c r="T94" s="87"/>
      <c r="U94" s="87"/>
    </row>
    <row r="95" spans="1:25" ht="19.5" customHeight="1" x14ac:dyDescent="0.25">
      <c r="A95" s="40">
        <v>150</v>
      </c>
      <c r="B95" s="297"/>
      <c r="C95" s="298"/>
      <c r="D95" s="298"/>
      <c r="E95" s="298"/>
      <c r="F95" s="298"/>
      <c r="G95" s="47" t="s">
        <v>28</v>
      </c>
      <c r="H95" s="297"/>
      <c r="I95" s="298"/>
      <c r="J95" s="45" t="s">
        <v>34</v>
      </c>
      <c r="K95" s="44">
        <v>225.23</v>
      </c>
      <c r="L95" s="191"/>
      <c r="M95" s="162"/>
      <c r="N95" s="149"/>
      <c r="O95" s="116">
        <v>225.23</v>
      </c>
      <c r="P95" s="87"/>
      <c r="Q95" s="87"/>
      <c r="R95" s="88"/>
      <c r="S95" s="87"/>
      <c r="T95" s="87"/>
      <c r="U95" s="87"/>
    </row>
  </sheetData>
  <mergeCells count="94">
    <mergeCell ref="O10:O11"/>
    <mergeCell ref="O80:O82"/>
    <mergeCell ref="O1:O5"/>
    <mergeCell ref="P1:P5"/>
    <mergeCell ref="Q1:Q5"/>
    <mergeCell ref="R1:R5"/>
    <mergeCell ref="S1:S5"/>
    <mergeCell ref="T1:T5"/>
    <mergeCell ref="K8:K9"/>
    <mergeCell ref="O8:O9"/>
    <mergeCell ref="J6:K6"/>
    <mergeCell ref="H8:I9"/>
    <mergeCell ref="A10:A11"/>
    <mergeCell ref="B48:F48"/>
    <mergeCell ref="H38:I48"/>
    <mergeCell ref="B10:F11"/>
    <mergeCell ref="G10:G11"/>
    <mergeCell ref="B16:F19"/>
    <mergeCell ref="G16:G17"/>
    <mergeCell ref="H16:I19"/>
    <mergeCell ref="A20:K20"/>
    <mergeCell ref="A21:K21"/>
    <mergeCell ref="B22:F24"/>
    <mergeCell ref="G22:G24"/>
    <mergeCell ref="H22:I22"/>
    <mergeCell ref="J22:J24"/>
    <mergeCell ref="H23:I23"/>
    <mergeCell ref="J10:J11"/>
    <mergeCell ref="K10:K11"/>
    <mergeCell ref="H10:I11"/>
    <mergeCell ref="B14:F15"/>
    <mergeCell ref="H14:I15"/>
    <mergeCell ref="B84:F84"/>
    <mergeCell ref="H71:I84"/>
    <mergeCell ref="A1:K1"/>
    <mergeCell ref="J2:K2"/>
    <mergeCell ref="A3:K3"/>
    <mergeCell ref="A4:K4"/>
    <mergeCell ref="A5:K5"/>
    <mergeCell ref="B7:F7"/>
    <mergeCell ref="H7:I7"/>
    <mergeCell ref="A8:A9"/>
    <mergeCell ref="B8:F9"/>
    <mergeCell ref="G8:G9"/>
    <mergeCell ref="J8:J9"/>
    <mergeCell ref="A12:K12"/>
    <mergeCell ref="A13:K13"/>
    <mergeCell ref="G18:G19"/>
    <mergeCell ref="H24:I24"/>
    <mergeCell ref="G33:G35"/>
    <mergeCell ref="B37:F37"/>
    <mergeCell ref="H27:I37"/>
    <mergeCell ref="B27:F35"/>
    <mergeCell ref="A25:K25"/>
    <mergeCell ref="B26:F26"/>
    <mergeCell ref="H26:I26"/>
    <mergeCell ref="G27:G29"/>
    <mergeCell ref="G30:G32"/>
    <mergeCell ref="B38:F46"/>
    <mergeCell ref="B36:F36"/>
    <mergeCell ref="G38:G40"/>
    <mergeCell ref="G41:G43"/>
    <mergeCell ref="G44:G46"/>
    <mergeCell ref="B47:F47"/>
    <mergeCell ref="A49:K49"/>
    <mergeCell ref="B50:F58"/>
    <mergeCell ref="G50:G52"/>
    <mergeCell ref="H50:I60"/>
    <mergeCell ref="G53:G55"/>
    <mergeCell ref="G56:G58"/>
    <mergeCell ref="B59:F59"/>
    <mergeCell ref="B60:F60"/>
    <mergeCell ref="J80:J82"/>
    <mergeCell ref="K80:K82"/>
    <mergeCell ref="B83:F83"/>
    <mergeCell ref="B80:F82"/>
    <mergeCell ref="G80:G82"/>
    <mergeCell ref="H61:I70"/>
    <mergeCell ref="G64:G66"/>
    <mergeCell ref="G67:G69"/>
    <mergeCell ref="B70:F70"/>
    <mergeCell ref="A80:A82"/>
    <mergeCell ref="B61:F69"/>
    <mergeCell ref="G61:G63"/>
    <mergeCell ref="B71:F79"/>
    <mergeCell ref="G71:G73"/>
    <mergeCell ref="G74:G76"/>
    <mergeCell ref="G77:G79"/>
    <mergeCell ref="A85:K85"/>
    <mergeCell ref="B86:F95"/>
    <mergeCell ref="G86:G88"/>
    <mergeCell ref="H86:I95"/>
    <mergeCell ref="G89:G91"/>
    <mergeCell ref="G92:G94"/>
  </mergeCells>
  <pageMargins left="0.31496062992125984" right="0.23622047244094491" top="0.35433070866141736" bottom="0.19685039370078741" header="0.31496062992125984" footer="0.31496062992125984"/>
  <pageSetup paperSize="9" scale="92" orientation="portrait" verticalDpi="0" r:id="rId1"/>
  <rowBreaks count="1" manualBreakCount="1">
    <brk id="48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98"/>
  <sheetViews>
    <sheetView tabSelected="1" view="pageBreakPreview" topLeftCell="A58" zoomScale="130" zoomScaleNormal="73" zoomScaleSheetLayoutView="130" workbookViewId="0">
      <selection activeCell="L1" sqref="L1:T1048576"/>
    </sheetView>
  </sheetViews>
  <sheetFormatPr defaultRowHeight="15" x14ac:dyDescent="0.25"/>
  <cols>
    <col min="1" max="1" width="5.5703125" style="39" customWidth="1"/>
    <col min="2" max="5" width="9.140625" style="39"/>
    <col min="6" max="6" width="13.42578125" style="39" customWidth="1"/>
    <col min="7" max="7" width="9.28515625" style="39" customWidth="1"/>
    <col min="8" max="8" width="14.28515625" style="39" customWidth="1"/>
    <col min="9" max="9" width="12.42578125" style="39" customWidth="1"/>
    <col min="10" max="10" width="0.140625" style="23" customWidth="1"/>
    <col min="11" max="11" width="18.140625" style="23" customWidth="1"/>
    <col min="12" max="12" width="9.5703125" style="78" hidden="1" customWidth="1"/>
    <col min="13" max="13" width="16" style="23" hidden="1" customWidth="1"/>
    <col min="14" max="14" width="12.28515625" style="54" hidden="1" customWidth="1"/>
    <col min="15" max="15" width="11.85546875" style="39" hidden="1" customWidth="1"/>
    <col min="16" max="16" width="10.5703125" style="39" hidden="1" customWidth="1"/>
    <col min="17" max="17" width="12.42578125" style="39" hidden="1" customWidth="1"/>
    <col min="18" max="18" width="11.140625" style="39" hidden="1" customWidth="1"/>
    <col min="19" max="20" width="0" style="39" hidden="1" customWidth="1"/>
    <col min="21" max="16384" width="9.140625" style="39"/>
  </cols>
  <sheetData>
    <row r="1" spans="1:18" s="54" customFormat="1" ht="36" customHeight="1" x14ac:dyDescent="0.25">
      <c r="A1" s="113"/>
      <c r="B1" s="394"/>
      <c r="C1" s="394"/>
      <c r="D1" s="394"/>
      <c r="E1" s="394"/>
      <c r="F1" s="394"/>
      <c r="G1" s="113"/>
      <c r="H1" s="113"/>
      <c r="I1" s="113"/>
      <c r="J1" s="114"/>
      <c r="K1" s="115" t="s">
        <v>48</v>
      </c>
      <c r="L1" s="218"/>
      <c r="M1" s="115"/>
      <c r="N1" s="95"/>
      <c r="O1" s="96"/>
      <c r="P1" s="63"/>
      <c r="Q1" s="63"/>
      <c r="R1" s="63"/>
    </row>
    <row r="2" spans="1:18" ht="27" customHeight="1" x14ac:dyDescent="0.25">
      <c r="A2" s="5"/>
      <c r="B2" s="5"/>
      <c r="C2" s="5"/>
      <c r="D2" s="5"/>
      <c r="E2" s="5"/>
      <c r="F2" s="6"/>
      <c r="G2" s="7"/>
      <c r="H2" s="8"/>
      <c r="I2" s="367" t="s">
        <v>116</v>
      </c>
      <c r="J2" s="367"/>
      <c r="K2" s="367"/>
      <c r="L2" s="219"/>
      <c r="M2" s="127"/>
    </row>
    <row r="3" spans="1:18" s="54" customFormat="1" ht="38.25" customHeight="1" x14ac:dyDescent="0.25">
      <c r="A3" s="5"/>
      <c r="B3" s="5"/>
      <c r="C3" s="5"/>
      <c r="D3" s="5"/>
      <c r="E3" s="5"/>
      <c r="F3" s="6"/>
      <c r="G3" s="7"/>
      <c r="H3" s="8"/>
      <c r="I3" s="368" t="s">
        <v>117</v>
      </c>
      <c r="J3" s="368"/>
      <c r="K3" s="368"/>
      <c r="L3" s="219"/>
      <c r="M3" s="120"/>
    </row>
    <row r="4" spans="1:18" s="54" customFormat="1" ht="3.75" customHeight="1" x14ac:dyDescent="0.25">
      <c r="A4" s="107"/>
      <c r="B4" s="107"/>
      <c r="C4" s="107"/>
      <c r="D4" s="107"/>
      <c r="E4" s="107"/>
      <c r="F4" s="107"/>
      <c r="G4" s="107"/>
      <c r="H4" s="376"/>
      <c r="I4" s="376"/>
      <c r="J4" s="108" t="s">
        <v>48</v>
      </c>
      <c r="K4" s="292"/>
      <c r="L4" s="192"/>
      <c r="M4" s="364" t="s">
        <v>105</v>
      </c>
      <c r="N4" s="364" t="s">
        <v>110</v>
      </c>
      <c r="O4" s="247" t="s">
        <v>103</v>
      </c>
      <c r="P4" s="247" t="s">
        <v>104</v>
      </c>
      <c r="Q4" s="247" t="s">
        <v>119</v>
      </c>
      <c r="R4" s="247" t="s">
        <v>120</v>
      </c>
    </row>
    <row r="5" spans="1:18" ht="15" customHeight="1" x14ac:dyDescent="0.25">
      <c r="A5" s="107"/>
      <c r="B5" s="107"/>
      <c r="C5" s="107"/>
      <c r="D5" s="107"/>
      <c r="E5" s="107"/>
      <c r="F5" s="107"/>
      <c r="G5" s="107"/>
      <c r="H5" s="376"/>
      <c r="I5" s="376"/>
      <c r="J5" s="110" t="s">
        <v>59</v>
      </c>
      <c r="K5" s="292"/>
      <c r="L5" s="192"/>
      <c r="M5" s="290"/>
      <c r="N5" s="290"/>
      <c r="O5" s="247"/>
      <c r="P5" s="247"/>
      <c r="Q5" s="247"/>
      <c r="R5" s="247"/>
    </row>
    <row r="6" spans="1:18" ht="2.25" customHeight="1" x14ac:dyDescent="0.25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292"/>
      <c r="L6" s="192"/>
      <c r="M6" s="291"/>
      <c r="N6" s="291"/>
      <c r="O6" s="247"/>
      <c r="P6" s="247"/>
      <c r="Q6" s="247"/>
      <c r="R6" s="247"/>
    </row>
    <row r="7" spans="1:18" x14ac:dyDescent="0.25">
      <c r="A7" s="341" t="s">
        <v>49</v>
      </c>
      <c r="B7" s="341"/>
      <c r="C7" s="341"/>
      <c r="D7" s="341"/>
      <c r="E7" s="341"/>
      <c r="F7" s="341"/>
      <c r="G7" s="341"/>
      <c r="H7" s="341"/>
      <c r="I7" s="341"/>
      <c r="J7" s="341"/>
      <c r="K7" s="101"/>
      <c r="L7" s="220"/>
      <c r="M7" s="118"/>
    </row>
    <row r="8" spans="1:18" ht="14.25" customHeight="1" x14ac:dyDescent="0.25">
      <c r="A8" s="341" t="s">
        <v>1</v>
      </c>
      <c r="B8" s="341"/>
      <c r="C8" s="341"/>
      <c r="D8" s="341"/>
      <c r="E8" s="341"/>
      <c r="F8" s="341"/>
      <c r="G8" s="341"/>
      <c r="H8" s="341"/>
      <c r="I8" s="341"/>
      <c r="J8" s="341"/>
      <c r="K8" s="101"/>
      <c r="L8" s="220"/>
      <c r="M8" s="118"/>
    </row>
    <row r="9" spans="1:18" x14ac:dyDescent="0.25">
      <c r="A9" s="341" t="s">
        <v>118</v>
      </c>
      <c r="B9" s="341"/>
      <c r="C9" s="341"/>
      <c r="D9" s="341"/>
      <c r="E9" s="341"/>
      <c r="F9" s="341"/>
      <c r="G9" s="341"/>
      <c r="H9" s="341"/>
      <c r="I9" s="341"/>
      <c r="J9" s="341"/>
      <c r="K9" s="207"/>
      <c r="L9" s="221"/>
      <c r="M9" s="118"/>
    </row>
    <row r="10" spans="1:18" s="54" customFormat="1" x14ac:dyDescent="0.25">
      <c r="A10" s="180"/>
      <c r="B10" s="180"/>
      <c r="C10" s="180"/>
      <c r="D10" s="180"/>
      <c r="E10" s="180"/>
      <c r="F10" s="180"/>
      <c r="G10" s="180"/>
      <c r="H10" s="180"/>
      <c r="I10" s="176"/>
      <c r="J10" s="176"/>
      <c r="K10" s="207" t="s">
        <v>114</v>
      </c>
      <c r="L10" s="221"/>
      <c r="M10" s="176"/>
    </row>
    <row r="11" spans="1:18" ht="45.75" customHeight="1" x14ac:dyDescent="0.25">
      <c r="A11" s="109" t="s">
        <v>2</v>
      </c>
      <c r="B11" s="372" t="s">
        <v>3</v>
      </c>
      <c r="C11" s="372"/>
      <c r="D11" s="372"/>
      <c r="E11" s="372"/>
      <c r="F11" s="372"/>
      <c r="G11" s="109" t="s">
        <v>4</v>
      </c>
      <c r="H11" s="112" t="s">
        <v>5</v>
      </c>
      <c r="I11" s="102" t="s">
        <v>6</v>
      </c>
      <c r="J11" s="9" t="s">
        <v>7</v>
      </c>
      <c r="K11" s="9" t="s">
        <v>7</v>
      </c>
      <c r="L11" s="222"/>
      <c r="M11" s="114"/>
      <c r="N11" s="94"/>
      <c r="O11" s="94"/>
      <c r="P11" s="63"/>
      <c r="Q11" s="63"/>
      <c r="R11" s="63"/>
    </row>
    <row r="12" spans="1:18" ht="26.25" customHeight="1" x14ac:dyDescent="0.25">
      <c r="A12" s="370">
        <v>1</v>
      </c>
      <c r="B12" s="373" t="s">
        <v>47</v>
      </c>
      <c r="C12" s="374"/>
      <c r="D12" s="374"/>
      <c r="E12" s="374"/>
      <c r="F12" s="375"/>
      <c r="G12" s="370" t="s">
        <v>26</v>
      </c>
      <c r="H12" s="370" t="s">
        <v>8</v>
      </c>
      <c r="I12" s="369" t="s">
        <v>101</v>
      </c>
      <c r="J12" s="365">
        <v>18.2</v>
      </c>
      <c r="K12" s="365">
        <v>18.2</v>
      </c>
      <c r="L12" s="205"/>
      <c r="M12" s="365">
        <v>18.2</v>
      </c>
      <c r="N12" s="429"/>
      <c r="O12" s="430"/>
      <c r="P12" s="63"/>
      <c r="Q12" s="63"/>
      <c r="R12" s="63"/>
    </row>
    <row r="13" spans="1:18" ht="12" customHeight="1" x14ac:dyDescent="0.25">
      <c r="A13" s="370"/>
      <c r="B13" s="256"/>
      <c r="C13" s="257"/>
      <c r="D13" s="257"/>
      <c r="E13" s="257"/>
      <c r="F13" s="258"/>
      <c r="G13" s="370"/>
      <c r="H13" s="370"/>
      <c r="I13" s="370"/>
      <c r="J13" s="366"/>
      <c r="K13" s="366"/>
      <c r="L13" s="206"/>
      <c r="M13" s="366"/>
      <c r="N13" s="429"/>
      <c r="O13" s="430"/>
      <c r="P13" s="63"/>
      <c r="Q13" s="63"/>
      <c r="R13" s="63"/>
    </row>
    <row r="14" spans="1:18" ht="27.75" customHeight="1" x14ac:dyDescent="0.25">
      <c r="A14" s="370">
        <v>2</v>
      </c>
      <c r="B14" s="373" t="s">
        <v>47</v>
      </c>
      <c r="C14" s="374"/>
      <c r="D14" s="374"/>
      <c r="E14" s="374"/>
      <c r="F14" s="375"/>
      <c r="G14" s="370" t="s">
        <v>26</v>
      </c>
      <c r="H14" s="370" t="s">
        <v>11</v>
      </c>
      <c r="I14" s="370" t="s">
        <v>101</v>
      </c>
      <c r="J14" s="366">
        <v>18.2</v>
      </c>
      <c r="K14" s="366">
        <v>18.2</v>
      </c>
      <c r="L14" s="206"/>
      <c r="M14" s="366">
        <v>18.2</v>
      </c>
      <c r="N14" s="429"/>
      <c r="O14" s="430"/>
      <c r="P14" s="63"/>
      <c r="Q14" s="63"/>
      <c r="R14" s="63"/>
    </row>
    <row r="15" spans="1:18" ht="10.5" customHeight="1" x14ac:dyDescent="0.25">
      <c r="A15" s="370"/>
      <c r="B15" s="256"/>
      <c r="C15" s="257"/>
      <c r="D15" s="257"/>
      <c r="E15" s="257"/>
      <c r="F15" s="258"/>
      <c r="G15" s="370"/>
      <c r="H15" s="370"/>
      <c r="I15" s="370"/>
      <c r="J15" s="366"/>
      <c r="K15" s="366"/>
      <c r="L15" s="206"/>
      <c r="M15" s="366"/>
      <c r="N15" s="429"/>
      <c r="O15" s="430"/>
      <c r="P15" s="63"/>
      <c r="Q15" s="63"/>
      <c r="R15" s="63"/>
    </row>
    <row r="16" spans="1:18" x14ac:dyDescent="0.25">
      <c r="A16" s="422" t="s">
        <v>67</v>
      </c>
      <c r="B16" s="422"/>
      <c r="C16" s="422"/>
      <c r="D16" s="422"/>
      <c r="E16" s="422"/>
      <c r="F16" s="422"/>
      <c r="G16" s="422"/>
      <c r="H16" s="422"/>
      <c r="I16" s="422"/>
      <c r="J16" s="422"/>
      <c r="K16" s="72"/>
      <c r="L16" s="223"/>
      <c r="M16" s="122"/>
      <c r="N16" s="63"/>
      <c r="O16" s="63"/>
      <c r="P16" s="63"/>
      <c r="Q16" s="63"/>
      <c r="R16" s="63"/>
    </row>
    <row r="17" spans="1:18" ht="13.5" customHeight="1" x14ac:dyDescent="0.25">
      <c r="A17" s="422" t="s">
        <v>12</v>
      </c>
      <c r="B17" s="422"/>
      <c r="C17" s="422"/>
      <c r="D17" s="422"/>
      <c r="E17" s="422"/>
      <c r="F17" s="422"/>
      <c r="G17" s="422"/>
      <c r="H17" s="422"/>
      <c r="I17" s="422"/>
      <c r="J17" s="422"/>
      <c r="K17" s="72"/>
      <c r="L17" s="223"/>
      <c r="M17" s="122"/>
      <c r="N17" s="63"/>
      <c r="O17" s="63"/>
      <c r="P17" s="63"/>
      <c r="Q17" s="63"/>
      <c r="R17" s="63"/>
    </row>
    <row r="18" spans="1:18" ht="24.75" customHeight="1" x14ac:dyDescent="0.25">
      <c r="A18" s="32">
        <v>3</v>
      </c>
      <c r="B18" s="373" t="s">
        <v>50</v>
      </c>
      <c r="C18" s="374"/>
      <c r="D18" s="374"/>
      <c r="E18" s="374"/>
      <c r="F18" s="375"/>
      <c r="G18" s="32">
        <v>1.2</v>
      </c>
      <c r="H18" s="370" t="s">
        <v>14</v>
      </c>
      <c r="I18" s="11" t="s">
        <v>100</v>
      </c>
      <c r="J18" s="30">
        <v>18.2</v>
      </c>
      <c r="K18" s="30">
        <v>18.2</v>
      </c>
      <c r="L18" s="30"/>
      <c r="M18" s="30">
        <v>18.2</v>
      </c>
      <c r="N18" s="124"/>
      <c r="O18" s="70"/>
      <c r="P18" s="63"/>
      <c r="Q18" s="63"/>
      <c r="R18" s="63"/>
    </row>
    <row r="19" spans="1:18" ht="18.75" customHeight="1" x14ac:dyDescent="0.25">
      <c r="A19" s="59">
        <v>4</v>
      </c>
      <c r="B19" s="283"/>
      <c r="C19" s="284"/>
      <c r="D19" s="284"/>
      <c r="E19" s="284"/>
      <c r="F19" s="285"/>
      <c r="G19" s="59">
        <v>3</v>
      </c>
      <c r="H19" s="370"/>
      <c r="I19" s="11" t="s">
        <v>100</v>
      </c>
      <c r="J19" s="60">
        <v>17.7</v>
      </c>
      <c r="K19" s="60">
        <v>17.7</v>
      </c>
      <c r="L19" s="60"/>
      <c r="M19" s="60">
        <v>17.7</v>
      </c>
      <c r="N19" s="124"/>
      <c r="O19" s="70"/>
      <c r="P19" s="63"/>
      <c r="Q19" s="63"/>
      <c r="R19" s="63"/>
    </row>
    <row r="20" spans="1:18" ht="11.25" customHeight="1" x14ac:dyDescent="0.25">
      <c r="A20" s="11">
        <v>5</v>
      </c>
      <c r="B20" s="428" t="s">
        <v>51</v>
      </c>
      <c r="C20" s="428"/>
      <c r="D20" s="428"/>
      <c r="E20" s="428"/>
      <c r="F20" s="428"/>
      <c r="G20" s="370">
        <v>1</v>
      </c>
      <c r="H20" s="370" t="s">
        <v>14</v>
      </c>
      <c r="I20" s="32" t="s">
        <v>16</v>
      </c>
      <c r="J20" s="33">
        <v>36.299999999999997</v>
      </c>
      <c r="K20" s="71">
        <v>36.299999999999997</v>
      </c>
      <c r="L20" s="206"/>
      <c r="M20" s="123">
        <v>36.299999999999997</v>
      </c>
      <c r="N20" s="10"/>
      <c r="O20" s="12"/>
      <c r="P20" s="63"/>
      <c r="Q20" s="63"/>
      <c r="R20" s="63"/>
    </row>
    <row r="21" spans="1:18" x14ac:dyDescent="0.25">
      <c r="A21" s="11">
        <v>6</v>
      </c>
      <c r="B21" s="428"/>
      <c r="C21" s="428"/>
      <c r="D21" s="428"/>
      <c r="E21" s="428"/>
      <c r="F21" s="428"/>
      <c r="G21" s="370"/>
      <c r="H21" s="370"/>
      <c r="I21" s="32" t="s">
        <v>10</v>
      </c>
      <c r="J21" s="33">
        <v>38.200000000000003</v>
      </c>
      <c r="K21" s="71">
        <v>38.200000000000003</v>
      </c>
      <c r="L21" s="206"/>
      <c r="M21" s="123">
        <v>38.200000000000003</v>
      </c>
      <c r="N21" s="10"/>
      <c r="O21" s="12"/>
      <c r="P21" s="63"/>
      <c r="Q21" s="63"/>
      <c r="R21" s="63"/>
    </row>
    <row r="22" spans="1:18" x14ac:dyDescent="0.25">
      <c r="A22" s="32">
        <v>7</v>
      </c>
      <c r="B22" s="428"/>
      <c r="C22" s="428"/>
      <c r="D22" s="428"/>
      <c r="E22" s="428"/>
      <c r="F22" s="428"/>
      <c r="G22" s="370">
        <v>2</v>
      </c>
      <c r="H22" s="370"/>
      <c r="I22" s="32" t="s">
        <v>16</v>
      </c>
      <c r="J22" s="33">
        <v>32.1</v>
      </c>
      <c r="K22" s="71">
        <v>32.1</v>
      </c>
      <c r="L22" s="206"/>
      <c r="M22" s="123">
        <v>32.1</v>
      </c>
      <c r="N22" s="10"/>
      <c r="O22" s="12"/>
      <c r="P22" s="63"/>
      <c r="Q22" s="63"/>
      <c r="R22" s="63"/>
    </row>
    <row r="23" spans="1:18" ht="13.5" customHeight="1" x14ac:dyDescent="0.25">
      <c r="A23" s="32">
        <v>8</v>
      </c>
      <c r="B23" s="428"/>
      <c r="C23" s="428"/>
      <c r="D23" s="428"/>
      <c r="E23" s="428"/>
      <c r="F23" s="428"/>
      <c r="G23" s="370"/>
      <c r="H23" s="370"/>
      <c r="I23" s="32" t="s">
        <v>10</v>
      </c>
      <c r="J23" s="33">
        <v>33.96</v>
      </c>
      <c r="K23" s="71">
        <v>33.96</v>
      </c>
      <c r="L23" s="206"/>
      <c r="M23" s="123">
        <v>33.96</v>
      </c>
      <c r="N23" s="10"/>
      <c r="O23" s="12"/>
      <c r="P23" s="63"/>
      <c r="Q23" s="63"/>
      <c r="R23" s="63"/>
    </row>
    <row r="24" spans="1:18" x14ac:dyDescent="0.25">
      <c r="A24" s="422" t="s">
        <v>52</v>
      </c>
      <c r="B24" s="422"/>
      <c r="C24" s="422"/>
      <c r="D24" s="422"/>
      <c r="E24" s="422"/>
      <c r="F24" s="422"/>
      <c r="G24" s="422"/>
      <c r="H24" s="422"/>
      <c r="I24" s="422"/>
      <c r="J24" s="422"/>
      <c r="K24" s="72"/>
      <c r="L24" s="223"/>
      <c r="M24" s="122"/>
      <c r="N24" s="95"/>
      <c r="O24" s="96"/>
      <c r="P24" s="63"/>
      <c r="Q24" s="63"/>
      <c r="R24" s="63"/>
    </row>
    <row r="25" spans="1:18" ht="12.75" customHeight="1" x14ac:dyDescent="0.25">
      <c r="A25" s="401" t="s">
        <v>17</v>
      </c>
      <c r="B25" s="401"/>
      <c r="C25" s="401"/>
      <c r="D25" s="401"/>
      <c r="E25" s="401"/>
      <c r="F25" s="401"/>
      <c r="G25" s="401"/>
      <c r="H25" s="401"/>
      <c r="I25" s="401"/>
      <c r="J25" s="401"/>
      <c r="K25" s="73"/>
      <c r="L25" s="223"/>
      <c r="M25" s="121"/>
      <c r="N25" s="95"/>
      <c r="O25" s="96"/>
      <c r="P25" s="63"/>
      <c r="Q25" s="63"/>
      <c r="R25" s="63"/>
    </row>
    <row r="26" spans="1:18" ht="21" hidden="1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18"/>
      <c r="M26" s="128"/>
      <c r="N26" s="95"/>
      <c r="O26" s="96"/>
      <c r="P26" s="63"/>
      <c r="Q26" s="63"/>
      <c r="R26" s="63"/>
    </row>
    <row r="27" spans="1:18" ht="17.25" customHeight="1" x14ac:dyDescent="0.25">
      <c r="A27" s="370">
        <v>9</v>
      </c>
      <c r="B27" s="423" t="s">
        <v>53</v>
      </c>
      <c r="C27" s="423"/>
      <c r="D27" s="423"/>
      <c r="E27" s="423"/>
      <c r="F27" s="423"/>
      <c r="G27" s="370"/>
      <c r="H27" s="11" t="s">
        <v>19</v>
      </c>
      <c r="I27" s="370" t="s">
        <v>20</v>
      </c>
      <c r="J27" s="14">
        <v>18.72</v>
      </c>
      <c r="K27" s="14">
        <v>18.72</v>
      </c>
      <c r="L27" s="14"/>
      <c r="M27" s="14">
        <v>18.72</v>
      </c>
      <c r="N27" s="429"/>
      <c r="O27" s="12"/>
      <c r="P27" s="63"/>
      <c r="Q27" s="63"/>
      <c r="R27" s="63"/>
    </row>
    <row r="28" spans="1:18" ht="18" customHeight="1" x14ac:dyDescent="0.25">
      <c r="A28" s="369"/>
      <c r="B28" s="424"/>
      <c r="C28" s="424"/>
      <c r="D28" s="424"/>
      <c r="E28" s="424"/>
      <c r="F28" s="424"/>
      <c r="G28" s="369"/>
      <c r="H28" s="15" t="s">
        <v>54</v>
      </c>
      <c r="I28" s="369"/>
      <c r="J28" s="14">
        <v>17.37</v>
      </c>
      <c r="K28" s="14">
        <v>17.37</v>
      </c>
      <c r="L28" s="14"/>
      <c r="M28" s="14">
        <v>17.37</v>
      </c>
      <c r="N28" s="429"/>
      <c r="O28" s="12"/>
      <c r="P28" s="63"/>
      <c r="Q28" s="63"/>
      <c r="R28" s="63"/>
    </row>
    <row r="29" spans="1:18" ht="17.25" customHeight="1" x14ac:dyDescent="0.25">
      <c r="A29" s="370"/>
      <c r="B29" s="423"/>
      <c r="C29" s="423"/>
      <c r="D29" s="423"/>
      <c r="E29" s="423"/>
      <c r="F29" s="423"/>
      <c r="G29" s="370"/>
      <c r="H29" s="11" t="s">
        <v>55</v>
      </c>
      <c r="I29" s="370"/>
      <c r="J29" s="14">
        <v>170.89</v>
      </c>
      <c r="K29" s="14">
        <v>170.89</v>
      </c>
      <c r="L29" s="14"/>
      <c r="M29" s="14">
        <v>170.89</v>
      </c>
      <c r="N29" s="429"/>
      <c r="O29" s="12"/>
      <c r="P29" s="63"/>
      <c r="Q29" s="63"/>
      <c r="R29" s="63"/>
    </row>
    <row r="30" spans="1:18" s="24" customFormat="1" ht="14.25" customHeight="1" x14ac:dyDescent="0.25">
      <c r="A30" s="421" t="s">
        <v>1</v>
      </c>
      <c r="B30" s="421"/>
      <c r="C30" s="421"/>
      <c r="D30" s="421"/>
      <c r="E30" s="421"/>
      <c r="F30" s="421"/>
      <c r="G30" s="421"/>
      <c r="H30" s="421"/>
      <c r="I30" s="421"/>
      <c r="J30" s="421"/>
      <c r="K30" s="93"/>
      <c r="L30" s="224"/>
      <c r="M30" s="93"/>
      <c r="N30" s="97"/>
      <c r="O30" s="98"/>
      <c r="P30" s="81"/>
      <c r="Q30" s="81"/>
      <c r="R30" s="81"/>
    </row>
    <row r="31" spans="1:18" x14ac:dyDescent="0.25">
      <c r="A31" s="51">
        <v>10</v>
      </c>
      <c r="B31" s="382" t="s">
        <v>62</v>
      </c>
      <c r="C31" s="383"/>
      <c r="D31" s="383"/>
      <c r="E31" s="383"/>
      <c r="F31" s="384"/>
      <c r="G31" s="370" t="s">
        <v>33</v>
      </c>
      <c r="H31" s="380" t="s">
        <v>8</v>
      </c>
      <c r="I31" s="51" t="s">
        <v>56</v>
      </c>
      <c r="J31" s="2">
        <f>R31</f>
        <v>26.855999999999998</v>
      </c>
      <c r="K31" s="2">
        <v>30.64</v>
      </c>
      <c r="L31" s="2"/>
      <c r="M31" s="2">
        <v>44.76</v>
      </c>
      <c r="N31" s="10"/>
      <c r="O31" s="12">
        <f>N31-M31</f>
        <v>-44.76</v>
      </c>
      <c r="P31" s="63">
        <f>(N31*100)/M31</f>
        <v>0</v>
      </c>
      <c r="Q31" s="63">
        <f>(M31/100)*40</f>
        <v>17.904</v>
      </c>
      <c r="R31" s="63">
        <f>M31-Q31</f>
        <v>26.855999999999998</v>
      </c>
    </row>
    <row r="32" spans="1:18" x14ac:dyDescent="0.25">
      <c r="A32" s="51">
        <v>11</v>
      </c>
      <c r="B32" s="385"/>
      <c r="C32" s="386"/>
      <c r="D32" s="386"/>
      <c r="E32" s="386"/>
      <c r="F32" s="387"/>
      <c r="G32" s="370"/>
      <c r="H32" s="381"/>
      <c r="I32" s="51" t="s">
        <v>30</v>
      </c>
      <c r="J32" s="2">
        <f t="shared" ref="J32:J52" si="0">R32</f>
        <v>48.911999999999999</v>
      </c>
      <c r="K32" s="2">
        <v>49.64</v>
      </c>
      <c r="L32" s="2"/>
      <c r="M32" s="2">
        <v>81.52</v>
      </c>
      <c r="N32" s="10"/>
      <c r="O32" s="12">
        <f>N32-M32</f>
        <v>-81.52</v>
      </c>
      <c r="P32" s="63">
        <f>(N32*100)/M32</f>
        <v>0</v>
      </c>
      <c r="Q32" s="63">
        <f t="shared" ref="Q32:Q52" si="1">(M32/100)*40</f>
        <v>32.607999999999997</v>
      </c>
      <c r="R32" s="63">
        <f t="shared" ref="R32:R52" si="2">M32-Q32</f>
        <v>48.911999999999999</v>
      </c>
    </row>
    <row r="33" spans="1:18" x14ac:dyDescent="0.25">
      <c r="A33" s="51">
        <v>12</v>
      </c>
      <c r="B33" s="385"/>
      <c r="C33" s="386"/>
      <c r="D33" s="386"/>
      <c r="E33" s="386"/>
      <c r="F33" s="387"/>
      <c r="G33" s="370"/>
      <c r="H33" s="381"/>
      <c r="I33" s="51" t="s">
        <v>10</v>
      </c>
      <c r="J33" s="2">
        <f t="shared" si="0"/>
        <v>59.897999999999996</v>
      </c>
      <c r="K33" s="2">
        <v>61.7</v>
      </c>
      <c r="L33" s="2"/>
      <c r="M33" s="2">
        <v>99.83</v>
      </c>
      <c r="N33" s="10"/>
      <c r="O33" s="12">
        <f t="shared" ref="O33:O52" si="3">N33-M33</f>
        <v>-99.83</v>
      </c>
      <c r="P33" s="63">
        <f t="shared" ref="P33:P52" si="4">(N33*100)/M33</f>
        <v>0</v>
      </c>
      <c r="Q33" s="63">
        <f t="shared" si="1"/>
        <v>39.932000000000002</v>
      </c>
      <c r="R33" s="63">
        <f t="shared" si="2"/>
        <v>59.897999999999996</v>
      </c>
    </row>
    <row r="34" spans="1:18" x14ac:dyDescent="0.25">
      <c r="A34" s="51">
        <v>13</v>
      </c>
      <c r="B34" s="385"/>
      <c r="C34" s="386"/>
      <c r="D34" s="386"/>
      <c r="E34" s="386"/>
      <c r="F34" s="387"/>
      <c r="G34" s="370" t="s">
        <v>31</v>
      </c>
      <c r="H34" s="381"/>
      <c r="I34" s="51" t="s">
        <v>56</v>
      </c>
      <c r="J34" s="2">
        <f t="shared" si="0"/>
        <v>20.58</v>
      </c>
      <c r="K34" s="2">
        <v>27.97</v>
      </c>
      <c r="L34" s="2"/>
      <c r="M34" s="2">
        <v>34.299999999999997</v>
      </c>
      <c r="N34" s="10"/>
      <c r="O34" s="12">
        <f t="shared" si="3"/>
        <v>-34.299999999999997</v>
      </c>
      <c r="P34" s="63">
        <f t="shared" si="4"/>
        <v>0</v>
      </c>
      <c r="Q34" s="63">
        <f t="shared" si="1"/>
        <v>13.719999999999999</v>
      </c>
      <c r="R34" s="63">
        <f t="shared" si="2"/>
        <v>20.58</v>
      </c>
    </row>
    <row r="35" spans="1:18" ht="15" customHeight="1" x14ac:dyDescent="0.25">
      <c r="A35" s="51">
        <v>14</v>
      </c>
      <c r="B35" s="385"/>
      <c r="C35" s="386"/>
      <c r="D35" s="386"/>
      <c r="E35" s="386"/>
      <c r="F35" s="387"/>
      <c r="G35" s="370"/>
      <c r="H35" s="381"/>
      <c r="I35" s="51" t="s">
        <v>30</v>
      </c>
      <c r="J35" s="2">
        <f t="shared" si="0"/>
        <v>44.915999999999997</v>
      </c>
      <c r="K35" s="2">
        <v>38.44</v>
      </c>
      <c r="L35" s="2"/>
      <c r="M35" s="2">
        <v>74.86</v>
      </c>
      <c r="N35" s="10"/>
      <c r="O35" s="12">
        <f t="shared" si="3"/>
        <v>-74.86</v>
      </c>
      <c r="P35" s="63">
        <f t="shared" si="4"/>
        <v>0</v>
      </c>
      <c r="Q35" s="63">
        <f t="shared" si="1"/>
        <v>29.944000000000003</v>
      </c>
      <c r="R35" s="63">
        <f t="shared" si="2"/>
        <v>44.915999999999997</v>
      </c>
    </row>
    <row r="36" spans="1:18" x14ac:dyDescent="0.25">
      <c r="A36" s="51">
        <v>15</v>
      </c>
      <c r="B36" s="385"/>
      <c r="C36" s="386"/>
      <c r="D36" s="386"/>
      <c r="E36" s="386"/>
      <c r="F36" s="387"/>
      <c r="G36" s="370"/>
      <c r="H36" s="381"/>
      <c r="I36" s="51" t="s">
        <v>10</v>
      </c>
      <c r="J36" s="2">
        <f t="shared" si="0"/>
        <v>47.4</v>
      </c>
      <c r="K36" s="2">
        <v>50.04</v>
      </c>
      <c r="L36" s="2"/>
      <c r="M36" s="2">
        <v>79</v>
      </c>
      <c r="N36" s="10"/>
      <c r="O36" s="12">
        <f t="shared" si="3"/>
        <v>-79</v>
      </c>
      <c r="P36" s="63">
        <f t="shared" si="4"/>
        <v>0</v>
      </c>
      <c r="Q36" s="63">
        <f t="shared" si="1"/>
        <v>31.6</v>
      </c>
      <c r="R36" s="63">
        <f t="shared" si="2"/>
        <v>47.4</v>
      </c>
    </row>
    <row r="37" spans="1:18" x14ac:dyDescent="0.25">
      <c r="A37" s="51">
        <v>16</v>
      </c>
      <c r="B37" s="385"/>
      <c r="C37" s="386"/>
      <c r="D37" s="386"/>
      <c r="E37" s="386"/>
      <c r="F37" s="387"/>
      <c r="G37" s="370" t="s">
        <v>32</v>
      </c>
      <c r="H37" s="381"/>
      <c r="I37" s="51" t="s">
        <v>56</v>
      </c>
      <c r="J37" s="2">
        <f t="shared" si="0"/>
        <v>20.520000000000003</v>
      </c>
      <c r="K37" s="2">
        <v>24.35</v>
      </c>
      <c r="L37" s="2"/>
      <c r="M37" s="2">
        <v>34.200000000000003</v>
      </c>
      <c r="N37" s="10"/>
      <c r="O37" s="12">
        <f t="shared" si="3"/>
        <v>-34.200000000000003</v>
      </c>
      <c r="P37" s="63">
        <f t="shared" si="4"/>
        <v>0</v>
      </c>
      <c r="Q37" s="63">
        <f t="shared" si="1"/>
        <v>13.680000000000001</v>
      </c>
      <c r="R37" s="63">
        <f>M37-Q37</f>
        <v>20.520000000000003</v>
      </c>
    </row>
    <row r="38" spans="1:18" x14ac:dyDescent="0.25">
      <c r="A38" s="51">
        <v>17</v>
      </c>
      <c r="B38" s="385"/>
      <c r="C38" s="386"/>
      <c r="D38" s="386"/>
      <c r="E38" s="386"/>
      <c r="F38" s="387"/>
      <c r="G38" s="370"/>
      <c r="H38" s="381"/>
      <c r="I38" s="51" t="s">
        <v>30</v>
      </c>
      <c r="J38" s="2">
        <f t="shared" si="0"/>
        <v>33.287999999999997</v>
      </c>
      <c r="K38" s="2">
        <v>35.15</v>
      </c>
      <c r="L38" s="2">
        <v>55.32</v>
      </c>
      <c r="M38" s="2">
        <v>55.48</v>
      </c>
      <c r="N38" s="62"/>
      <c r="O38" s="12">
        <f t="shared" si="3"/>
        <v>-55.48</v>
      </c>
      <c r="P38" s="63">
        <f>(N38*100)/M38</f>
        <v>0</v>
      </c>
      <c r="Q38" s="63">
        <f t="shared" si="1"/>
        <v>22.192</v>
      </c>
      <c r="R38" s="63">
        <f>M38-Q38</f>
        <v>33.287999999999997</v>
      </c>
    </row>
    <row r="39" spans="1:18" x14ac:dyDescent="0.25">
      <c r="A39" s="51">
        <v>18</v>
      </c>
      <c r="B39" s="388"/>
      <c r="C39" s="389"/>
      <c r="D39" s="389"/>
      <c r="E39" s="389"/>
      <c r="F39" s="390"/>
      <c r="G39" s="370"/>
      <c r="H39" s="381"/>
      <c r="I39" s="51" t="s">
        <v>10</v>
      </c>
      <c r="J39" s="2">
        <f t="shared" si="0"/>
        <v>24.648</v>
      </c>
      <c r="K39" s="2">
        <v>39.33</v>
      </c>
      <c r="L39" s="2">
        <v>70.37</v>
      </c>
      <c r="M39" s="2">
        <v>41.08</v>
      </c>
      <c r="N39" s="143"/>
      <c r="O39" s="12">
        <f>N39-M39</f>
        <v>-41.08</v>
      </c>
      <c r="P39" s="63">
        <f t="shared" si="4"/>
        <v>0</v>
      </c>
      <c r="Q39" s="63">
        <f t="shared" si="1"/>
        <v>16.431999999999999</v>
      </c>
      <c r="R39" s="63">
        <f>M39-Q39</f>
        <v>24.648</v>
      </c>
    </row>
    <row r="40" spans="1:18" ht="23.25" customHeight="1" x14ac:dyDescent="0.25">
      <c r="A40" s="51">
        <v>19</v>
      </c>
      <c r="B40" s="425" t="s">
        <v>63</v>
      </c>
      <c r="C40" s="426"/>
      <c r="D40" s="426"/>
      <c r="E40" s="426"/>
      <c r="F40" s="427"/>
      <c r="G40" s="51" t="s">
        <v>28</v>
      </c>
      <c r="H40" s="381"/>
      <c r="I40" s="51" t="s">
        <v>34</v>
      </c>
      <c r="J40" s="2">
        <f t="shared" si="0"/>
        <v>23.4</v>
      </c>
      <c r="K40" s="2">
        <v>26.45</v>
      </c>
      <c r="L40" s="2"/>
      <c r="M40" s="2">
        <v>39</v>
      </c>
      <c r="N40" s="143"/>
      <c r="O40" s="12">
        <f t="shared" si="3"/>
        <v>-39</v>
      </c>
      <c r="P40" s="63">
        <f>(N40*100)/M40</f>
        <v>0</v>
      </c>
      <c r="Q40" s="63">
        <f t="shared" si="1"/>
        <v>15.600000000000001</v>
      </c>
      <c r="R40" s="63">
        <f t="shared" si="2"/>
        <v>23.4</v>
      </c>
    </row>
    <row r="41" spans="1:18" s="54" customFormat="1" ht="24" customHeight="1" x14ac:dyDescent="0.25">
      <c r="A41" s="51">
        <v>20</v>
      </c>
      <c r="B41" s="425" t="s">
        <v>63</v>
      </c>
      <c r="C41" s="426"/>
      <c r="D41" s="426"/>
      <c r="E41" s="426"/>
      <c r="F41" s="427"/>
      <c r="G41" s="50" t="s">
        <v>61</v>
      </c>
      <c r="H41" s="369"/>
      <c r="I41" s="51" t="s">
        <v>34</v>
      </c>
      <c r="J41" s="2">
        <f t="shared" si="0"/>
        <v>25.463999999999999</v>
      </c>
      <c r="K41" s="2">
        <v>31.32</v>
      </c>
      <c r="L41" s="2"/>
      <c r="M41" s="2">
        <f>(M37+M38+M39+M40)/4</f>
        <v>42.44</v>
      </c>
      <c r="N41" s="144"/>
      <c r="O41" s="12">
        <f t="shared" si="3"/>
        <v>-42.44</v>
      </c>
      <c r="P41" s="63">
        <f t="shared" si="4"/>
        <v>0</v>
      </c>
      <c r="Q41" s="63">
        <f t="shared" si="1"/>
        <v>16.975999999999999</v>
      </c>
      <c r="R41" s="63">
        <f t="shared" si="2"/>
        <v>25.463999999999999</v>
      </c>
    </row>
    <row r="42" spans="1:18" ht="15" customHeight="1" x14ac:dyDescent="0.25">
      <c r="A42" s="51">
        <v>21</v>
      </c>
      <c r="B42" s="382" t="s">
        <v>65</v>
      </c>
      <c r="C42" s="383"/>
      <c r="D42" s="383"/>
      <c r="E42" s="383"/>
      <c r="F42" s="384"/>
      <c r="G42" s="380" t="s">
        <v>33</v>
      </c>
      <c r="H42" s="380" t="s">
        <v>11</v>
      </c>
      <c r="I42" s="51" t="s">
        <v>56</v>
      </c>
      <c r="J42" s="2">
        <f t="shared" si="0"/>
        <v>39.39</v>
      </c>
      <c r="K42" s="2">
        <v>46.85</v>
      </c>
      <c r="L42" s="2"/>
      <c r="M42" s="2">
        <v>65.650000000000006</v>
      </c>
      <c r="N42" s="144"/>
      <c r="O42" s="12">
        <f t="shared" si="3"/>
        <v>-65.650000000000006</v>
      </c>
      <c r="P42" s="63">
        <f t="shared" si="4"/>
        <v>0</v>
      </c>
      <c r="Q42" s="63">
        <f t="shared" si="1"/>
        <v>26.260000000000005</v>
      </c>
      <c r="R42" s="63">
        <f t="shared" si="2"/>
        <v>39.39</v>
      </c>
    </row>
    <row r="43" spans="1:18" x14ac:dyDescent="0.25">
      <c r="A43" s="51">
        <v>22</v>
      </c>
      <c r="B43" s="385"/>
      <c r="C43" s="386"/>
      <c r="D43" s="386"/>
      <c r="E43" s="386"/>
      <c r="F43" s="387"/>
      <c r="G43" s="381"/>
      <c r="H43" s="381"/>
      <c r="I43" s="51" t="s">
        <v>30</v>
      </c>
      <c r="J43" s="2">
        <f t="shared" si="0"/>
        <v>46.415999999999997</v>
      </c>
      <c r="K43" s="2">
        <v>54.27</v>
      </c>
      <c r="L43" s="2"/>
      <c r="M43" s="2">
        <v>77.36</v>
      </c>
      <c r="N43" s="144"/>
      <c r="O43" s="12">
        <f>N43-M43</f>
        <v>-77.36</v>
      </c>
      <c r="P43" s="63">
        <f>(N43*100)/M43</f>
        <v>0</v>
      </c>
      <c r="Q43" s="63">
        <f t="shared" si="1"/>
        <v>30.943999999999999</v>
      </c>
      <c r="R43" s="63">
        <f t="shared" si="2"/>
        <v>46.415999999999997</v>
      </c>
    </row>
    <row r="44" spans="1:18" x14ac:dyDescent="0.25">
      <c r="A44" s="51">
        <v>23</v>
      </c>
      <c r="B44" s="385"/>
      <c r="C44" s="386"/>
      <c r="D44" s="386"/>
      <c r="E44" s="386"/>
      <c r="F44" s="387"/>
      <c r="G44" s="369"/>
      <c r="H44" s="381"/>
      <c r="I44" s="51" t="s">
        <v>10</v>
      </c>
      <c r="J44" s="2">
        <f t="shared" si="0"/>
        <v>60.263999999999996</v>
      </c>
      <c r="K44" s="2">
        <v>62.52</v>
      </c>
      <c r="L44" s="2"/>
      <c r="M44" s="2">
        <v>100.44</v>
      </c>
      <c r="N44" s="144"/>
      <c r="O44" s="12">
        <f t="shared" si="3"/>
        <v>-100.44</v>
      </c>
      <c r="P44" s="63">
        <f t="shared" si="4"/>
        <v>0</v>
      </c>
      <c r="Q44" s="63">
        <f t="shared" si="1"/>
        <v>40.176000000000002</v>
      </c>
      <c r="R44" s="63">
        <f t="shared" si="2"/>
        <v>60.263999999999996</v>
      </c>
    </row>
    <row r="45" spans="1:18" ht="15" customHeight="1" x14ac:dyDescent="0.25">
      <c r="A45" s="51">
        <v>24</v>
      </c>
      <c r="B45" s="385"/>
      <c r="C45" s="386"/>
      <c r="D45" s="386"/>
      <c r="E45" s="386"/>
      <c r="F45" s="387"/>
      <c r="G45" s="380" t="s">
        <v>31</v>
      </c>
      <c r="H45" s="381"/>
      <c r="I45" s="51" t="s">
        <v>56</v>
      </c>
      <c r="J45" s="2">
        <f t="shared" si="0"/>
        <v>40.343999999999994</v>
      </c>
      <c r="K45" s="2">
        <v>42.12</v>
      </c>
      <c r="L45" s="2"/>
      <c r="M45" s="2">
        <v>67.239999999999995</v>
      </c>
      <c r="N45" s="144"/>
      <c r="O45" s="12">
        <f t="shared" si="3"/>
        <v>-67.239999999999995</v>
      </c>
      <c r="P45" s="63">
        <f t="shared" si="4"/>
        <v>0</v>
      </c>
      <c r="Q45" s="63">
        <f t="shared" si="1"/>
        <v>26.896000000000001</v>
      </c>
      <c r="R45" s="63">
        <f t="shared" si="2"/>
        <v>40.343999999999994</v>
      </c>
    </row>
    <row r="46" spans="1:18" ht="15" customHeight="1" x14ac:dyDescent="0.25">
      <c r="A46" s="51">
        <v>25</v>
      </c>
      <c r="B46" s="385"/>
      <c r="C46" s="386"/>
      <c r="D46" s="386"/>
      <c r="E46" s="386"/>
      <c r="F46" s="387"/>
      <c r="G46" s="381"/>
      <c r="H46" s="381"/>
      <c r="I46" s="51" t="s">
        <v>30</v>
      </c>
      <c r="J46" s="2">
        <f t="shared" si="0"/>
        <v>48.564</v>
      </c>
      <c r="K46" s="2">
        <v>45.14</v>
      </c>
      <c r="L46" s="2"/>
      <c r="M46" s="2">
        <v>80.94</v>
      </c>
      <c r="N46" s="144"/>
      <c r="O46" s="12">
        <f t="shared" si="3"/>
        <v>-80.94</v>
      </c>
      <c r="P46" s="63">
        <f t="shared" si="4"/>
        <v>0</v>
      </c>
      <c r="Q46" s="63">
        <f t="shared" si="1"/>
        <v>32.375999999999998</v>
      </c>
      <c r="R46" s="63">
        <f t="shared" si="2"/>
        <v>48.564</v>
      </c>
    </row>
    <row r="47" spans="1:18" x14ac:dyDescent="0.25">
      <c r="A47" s="51">
        <v>26</v>
      </c>
      <c r="B47" s="385"/>
      <c r="C47" s="386"/>
      <c r="D47" s="386"/>
      <c r="E47" s="386"/>
      <c r="F47" s="387"/>
      <c r="G47" s="369"/>
      <c r="H47" s="381"/>
      <c r="I47" s="51" t="s">
        <v>10</v>
      </c>
      <c r="J47" s="2">
        <f t="shared" si="0"/>
        <v>49.956000000000003</v>
      </c>
      <c r="K47" s="2">
        <v>53.3</v>
      </c>
      <c r="L47" s="2"/>
      <c r="M47" s="2">
        <v>83.26</v>
      </c>
      <c r="N47" s="144"/>
      <c r="O47" s="12">
        <f t="shared" si="3"/>
        <v>-83.26</v>
      </c>
      <c r="P47" s="63">
        <f t="shared" si="4"/>
        <v>0</v>
      </c>
      <c r="Q47" s="63">
        <f t="shared" si="1"/>
        <v>33.304000000000002</v>
      </c>
      <c r="R47" s="63">
        <f t="shared" si="2"/>
        <v>49.956000000000003</v>
      </c>
    </row>
    <row r="48" spans="1:18" x14ac:dyDescent="0.25">
      <c r="A48" s="51">
        <v>27</v>
      </c>
      <c r="B48" s="385"/>
      <c r="C48" s="386"/>
      <c r="D48" s="386"/>
      <c r="E48" s="386"/>
      <c r="F48" s="387"/>
      <c r="G48" s="380" t="s">
        <v>32</v>
      </c>
      <c r="H48" s="381"/>
      <c r="I48" s="51" t="s">
        <v>56</v>
      </c>
      <c r="J48" s="2">
        <f t="shared" si="0"/>
        <v>33.683999999999997</v>
      </c>
      <c r="K48" s="2">
        <v>34.86</v>
      </c>
      <c r="L48" s="2"/>
      <c r="M48" s="2">
        <v>56.14</v>
      </c>
      <c r="N48" s="144"/>
      <c r="O48" s="12">
        <f t="shared" si="3"/>
        <v>-56.14</v>
      </c>
      <c r="P48" s="63">
        <f t="shared" si="4"/>
        <v>0</v>
      </c>
      <c r="Q48" s="63">
        <f t="shared" si="1"/>
        <v>22.456</v>
      </c>
      <c r="R48" s="63">
        <f t="shared" si="2"/>
        <v>33.683999999999997</v>
      </c>
    </row>
    <row r="49" spans="1:18" x14ac:dyDescent="0.25">
      <c r="A49" s="51">
        <v>28</v>
      </c>
      <c r="B49" s="385"/>
      <c r="C49" s="386"/>
      <c r="D49" s="386"/>
      <c r="E49" s="386"/>
      <c r="F49" s="387"/>
      <c r="G49" s="381"/>
      <c r="H49" s="381"/>
      <c r="I49" s="51" t="s">
        <v>30</v>
      </c>
      <c r="J49" s="2">
        <f t="shared" si="0"/>
        <v>36.923999999999999</v>
      </c>
      <c r="K49" s="2">
        <v>38.32</v>
      </c>
      <c r="L49" s="2"/>
      <c r="M49" s="2">
        <v>61.54</v>
      </c>
      <c r="N49" s="143"/>
      <c r="O49" s="12">
        <f t="shared" si="3"/>
        <v>-61.54</v>
      </c>
      <c r="P49" s="63">
        <f t="shared" si="4"/>
        <v>0</v>
      </c>
      <c r="Q49" s="63">
        <f t="shared" si="1"/>
        <v>24.616</v>
      </c>
      <c r="R49" s="63">
        <f t="shared" si="2"/>
        <v>36.923999999999999</v>
      </c>
    </row>
    <row r="50" spans="1:18" ht="15.75" customHeight="1" x14ac:dyDescent="0.25">
      <c r="A50" s="51">
        <v>29</v>
      </c>
      <c r="B50" s="388"/>
      <c r="C50" s="389"/>
      <c r="D50" s="389"/>
      <c r="E50" s="389"/>
      <c r="F50" s="390"/>
      <c r="G50" s="369"/>
      <c r="H50" s="381"/>
      <c r="I50" s="51" t="s">
        <v>10</v>
      </c>
      <c r="J50" s="2">
        <f t="shared" si="0"/>
        <v>41.85</v>
      </c>
      <c r="K50" s="2">
        <v>44.36</v>
      </c>
      <c r="L50" s="2"/>
      <c r="M50" s="2">
        <v>69.75</v>
      </c>
      <c r="N50" s="143"/>
      <c r="O50" s="12">
        <f>N50-M50</f>
        <v>-69.75</v>
      </c>
      <c r="P50" s="63">
        <f>(N50*100)/M50</f>
        <v>0</v>
      </c>
      <c r="Q50" s="63">
        <f>(M50/100)*40</f>
        <v>27.9</v>
      </c>
      <c r="R50" s="63">
        <f>M50-Q50</f>
        <v>41.85</v>
      </c>
    </row>
    <row r="51" spans="1:18" ht="24" customHeight="1" x14ac:dyDescent="0.25">
      <c r="A51" s="51">
        <v>30</v>
      </c>
      <c r="B51" s="377" t="s">
        <v>64</v>
      </c>
      <c r="C51" s="378"/>
      <c r="D51" s="378"/>
      <c r="E51" s="378"/>
      <c r="F51" s="379"/>
      <c r="G51" s="51" t="s">
        <v>28</v>
      </c>
      <c r="H51" s="381"/>
      <c r="I51" s="17" t="s">
        <v>34</v>
      </c>
      <c r="J51" s="2">
        <f t="shared" si="0"/>
        <v>24.431999999999999</v>
      </c>
      <c r="K51" s="2">
        <v>27.54</v>
      </c>
      <c r="L51" s="2"/>
      <c r="M51" s="2">
        <v>40.72</v>
      </c>
      <c r="N51" s="144"/>
      <c r="O51" s="12">
        <f t="shared" si="3"/>
        <v>-40.72</v>
      </c>
      <c r="P51" s="63">
        <f t="shared" si="4"/>
        <v>0</v>
      </c>
      <c r="Q51" s="63">
        <f t="shared" si="1"/>
        <v>16.288</v>
      </c>
      <c r="R51" s="63">
        <f t="shared" si="2"/>
        <v>24.431999999999999</v>
      </c>
    </row>
    <row r="52" spans="1:18" s="54" customFormat="1" ht="25.5" customHeight="1" x14ac:dyDescent="0.25">
      <c r="A52" s="51">
        <v>31</v>
      </c>
      <c r="B52" s="377" t="s">
        <v>64</v>
      </c>
      <c r="C52" s="378"/>
      <c r="D52" s="378"/>
      <c r="E52" s="378"/>
      <c r="F52" s="379"/>
      <c r="G52" s="51" t="s">
        <v>61</v>
      </c>
      <c r="H52" s="369"/>
      <c r="I52" s="17" t="s">
        <v>34</v>
      </c>
      <c r="J52" s="2">
        <f t="shared" si="0"/>
        <v>34.222500000000004</v>
      </c>
      <c r="K52" s="2">
        <v>35.72</v>
      </c>
      <c r="L52" s="2"/>
      <c r="M52" s="2">
        <f>(M48+M49+M50+M51)/4</f>
        <v>57.037500000000001</v>
      </c>
      <c r="N52" s="144"/>
      <c r="O52" s="12">
        <f t="shared" si="3"/>
        <v>-57.037500000000001</v>
      </c>
      <c r="P52" s="63">
        <f t="shared" si="4"/>
        <v>0</v>
      </c>
      <c r="Q52" s="63">
        <f t="shared" si="1"/>
        <v>22.814999999999998</v>
      </c>
      <c r="R52" s="63">
        <f t="shared" si="2"/>
        <v>34.222500000000004</v>
      </c>
    </row>
    <row r="53" spans="1:18" s="24" customFormat="1" ht="18" customHeight="1" x14ac:dyDescent="0.25">
      <c r="A53" s="401" t="s">
        <v>68</v>
      </c>
      <c r="B53" s="401"/>
      <c r="C53" s="401"/>
      <c r="D53" s="401"/>
      <c r="E53" s="401"/>
      <c r="F53" s="401"/>
      <c r="G53" s="401"/>
      <c r="H53" s="401"/>
      <c r="I53" s="401"/>
      <c r="J53" s="401"/>
      <c r="K53" s="73"/>
      <c r="L53" s="223"/>
      <c r="M53" s="121"/>
      <c r="N53" s="97"/>
      <c r="O53" s="98"/>
      <c r="P53" s="63"/>
      <c r="Q53" s="81"/>
      <c r="R53" s="81"/>
    </row>
    <row r="54" spans="1:18" ht="45.75" customHeight="1" x14ac:dyDescent="0.25">
      <c r="A54" s="31" t="s">
        <v>2</v>
      </c>
      <c r="B54" s="402" t="s">
        <v>3</v>
      </c>
      <c r="C54" s="402"/>
      <c r="D54" s="402"/>
      <c r="E54" s="402"/>
      <c r="F54" s="402"/>
      <c r="G54" s="31" t="s">
        <v>4</v>
      </c>
      <c r="H54" s="31" t="s">
        <v>5</v>
      </c>
      <c r="I54" s="31" t="s">
        <v>6</v>
      </c>
      <c r="J54" s="9" t="s">
        <v>7</v>
      </c>
      <c r="K54" s="9" t="s">
        <v>7</v>
      </c>
      <c r="L54" s="222"/>
      <c r="M54" s="114"/>
      <c r="N54" s="95"/>
      <c r="O54" s="96"/>
      <c r="P54" s="63"/>
      <c r="Q54" s="63"/>
      <c r="R54" s="63"/>
    </row>
    <row r="55" spans="1:18" ht="17.25" customHeight="1" x14ac:dyDescent="0.25">
      <c r="A55" s="32">
        <v>32</v>
      </c>
      <c r="B55" s="382" t="s">
        <v>69</v>
      </c>
      <c r="C55" s="383"/>
      <c r="D55" s="383"/>
      <c r="E55" s="383"/>
      <c r="F55" s="384"/>
      <c r="G55" s="370" t="s">
        <v>33</v>
      </c>
      <c r="H55" s="380" t="s">
        <v>13</v>
      </c>
      <c r="I55" s="32" t="s">
        <v>29</v>
      </c>
      <c r="J55" s="33">
        <v>23.28</v>
      </c>
      <c r="K55" s="71">
        <v>23.28</v>
      </c>
      <c r="L55" s="206"/>
      <c r="M55" s="123">
        <v>23.28</v>
      </c>
      <c r="N55" s="10"/>
      <c r="O55" s="12"/>
      <c r="P55" s="63"/>
      <c r="Q55" s="63"/>
      <c r="R55" s="63"/>
    </row>
    <row r="56" spans="1:18" ht="13.5" customHeight="1" x14ac:dyDescent="0.25">
      <c r="A56" s="32">
        <v>33</v>
      </c>
      <c r="B56" s="395"/>
      <c r="C56" s="396"/>
      <c r="D56" s="396"/>
      <c r="E56" s="396"/>
      <c r="F56" s="397"/>
      <c r="G56" s="370"/>
      <c r="H56" s="381"/>
      <c r="I56" s="32" t="s">
        <v>30</v>
      </c>
      <c r="J56" s="33">
        <v>25.72</v>
      </c>
      <c r="K56" s="71">
        <v>25.72</v>
      </c>
      <c r="L56" s="206"/>
      <c r="M56" s="123">
        <v>25.72</v>
      </c>
      <c r="N56" s="10"/>
      <c r="O56" s="12"/>
      <c r="P56" s="63"/>
      <c r="Q56" s="63"/>
      <c r="R56" s="63"/>
    </row>
    <row r="57" spans="1:18" ht="16.5" customHeight="1" x14ac:dyDescent="0.25">
      <c r="A57" s="32">
        <v>34</v>
      </c>
      <c r="B57" s="395"/>
      <c r="C57" s="396"/>
      <c r="D57" s="396"/>
      <c r="E57" s="396"/>
      <c r="F57" s="397"/>
      <c r="G57" s="370"/>
      <c r="H57" s="381"/>
      <c r="I57" s="32" t="s">
        <v>10</v>
      </c>
      <c r="J57" s="33">
        <v>45.96</v>
      </c>
      <c r="K57" s="71">
        <v>45.96</v>
      </c>
      <c r="L57" s="206"/>
      <c r="M57" s="123">
        <v>45.96</v>
      </c>
      <c r="N57" s="10"/>
      <c r="O57" s="12"/>
      <c r="P57" s="63"/>
      <c r="Q57" s="63"/>
      <c r="R57" s="63"/>
    </row>
    <row r="58" spans="1:18" ht="13.5" customHeight="1" x14ac:dyDescent="0.25">
      <c r="A58" s="32">
        <v>35</v>
      </c>
      <c r="B58" s="395"/>
      <c r="C58" s="396"/>
      <c r="D58" s="396"/>
      <c r="E58" s="396"/>
      <c r="F58" s="397"/>
      <c r="G58" s="370" t="s">
        <v>31</v>
      </c>
      <c r="H58" s="381"/>
      <c r="I58" s="32" t="s">
        <v>29</v>
      </c>
      <c r="J58" s="33">
        <v>20.83</v>
      </c>
      <c r="K58" s="71">
        <v>20.83</v>
      </c>
      <c r="L58" s="206"/>
      <c r="M58" s="123">
        <v>20.83</v>
      </c>
      <c r="N58" s="10"/>
      <c r="O58" s="12"/>
      <c r="P58" s="63"/>
      <c r="Q58" s="63"/>
      <c r="R58" s="63"/>
    </row>
    <row r="59" spans="1:18" ht="17.25" customHeight="1" x14ac:dyDescent="0.25">
      <c r="A59" s="32">
        <v>36</v>
      </c>
      <c r="B59" s="395"/>
      <c r="C59" s="396"/>
      <c r="D59" s="396"/>
      <c r="E59" s="396"/>
      <c r="F59" s="397"/>
      <c r="G59" s="370"/>
      <c r="H59" s="381"/>
      <c r="I59" s="32" t="s">
        <v>30</v>
      </c>
      <c r="J59" s="33">
        <v>23.28</v>
      </c>
      <c r="K59" s="71">
        <v>23.28</v>
      </c>
      <c r="L59" s="206"/>
      <c r="M59" s="123">
        <v>23.28</v>
      </c>
      <c r="N59" s="10"/>
      <c r="O59" s="12"/>
      <c r="P59" s="63"/>
      <c r="Q59" s="63"/>
      <c r="R59" s="63"/>
    </row>
    <row r="60" spans="1:18" ht="17.25" customHeight="1" x14ac:dyDescent="0.25">
      <c r="A60" s="32">
        <v>37</v>
      </c>
      <c r="B60" s="395"/>
      <c r="C60" s="396"/>
      <c r="D60" s="396"/>
      <c r="E60" s="396"/>
      <c r="F60" s="397"/>
      <c r="G60" s="370"/>
      <c r="H60" s="381"/>
      <c r="I60" s="32" t="s">
        <v>10</v>
      </c>
      <c r="J60" s="33">
        <v>40.6</v>
      </c>
      <c r="K60" s="71">
        <v>40.6</v>
      </c>
      <c r="L60" s="206"/>
      <c r="M60" s="123">
        <v>40.6</v>
      </c>
      <c r="N60" s="10"/>
      <c r="O60" s="12"/>
      <c r="P60" s="63"/>
      <c r="Q60" s="63"/>
      <c r="R60" s="63"/>
    </row>
    <row r="61" spans="1:18" ht="17.25" customHeight="1" x14ac:dyDescent="0.25">
      <c r="A61" s="32">
        <v>38</v>
      </c>
      <c r="B61" s="395"/>
      <c r="C61" s="396"/>
      <c r="D61" s="396"/>
      <c r="E61" s="396"/>
      <c r="F61" s="397"/>
      <c r="G61" s="370" t="s">
        <v>32</v>
      </c>
      <c r="H61" s="381"/>
      <c r="I61" s="32" t="s">
        <v>29</v>
      </c>
      <c r="J61" s="33">
        <v>18.38</v>
      </c>
      <c r="K61" s="71">
        <v>18.38</v>
      </c>
      <c r="L61" s="206"/>
      <c r="M61" s="123">
        <v>18.38</v>
      </c>
      <c r="N61" s="10"/>
      <c r="O61" s="12"/>
      <c r="P61" s="63"/>
      <c r="Q61" s="63"/>
      <c r="R61" s="63"/>
    </row>
    <row r="62" spans="1:18" ht="17.25" customHeight="1" x14ac:dyDescent="0.25">
      <c r="A62" s="32">
        <v>39</v>
      </c>
      <c r="B62" s="395"/>
      <c r="C62" s="396"/>
      <c r="D62" s="396"/>
      <c r="E62" s="396"/>
      <c r="F62" s="397"/>
      <c r="G62" s="405"/>
      <c r="H62" s="381"/>
      <c r="I62" s="32" t="s">
        <v>30</v>
      </c>
      <c r="J62" s="33">
        <v>20.21</v>
      </c>
      <c r="K62" s="71">
        <v>20.21</v>
      </c>
      <c r="L62" s="206"/>
      <c r="M62" s="123">
        <v>20.21</v>
      </c>
      <c r="N62" s="10"/>
      <c r="O62" s="12"/>
      <c r="P62" s="63"/>
      <c r="Q62" s="63"/>
      <c r="R62" s="63"/>
    </row>
    <row r="63" spans="1:18" ht="17.25" customHeight="1" x14ac:dyDescent="0.25">
      <c r="A63" s="32">
        <v>40</v>
      </c>
      <c r="B63" s="398"/>
      <c r="C63" s="399"/>
      <c r="D63" s="399"/>
      <c r="E63" s="399"/>
      <c r="F63" s="400"/>
      <c r="G63" s="405"/>
      <c r="H63" s="381"/>
      <c r="I63" s="32" t="s">
        <v>10</v>
      </c>
      <c r="J63" s="33">
        <v>35.4</v>
      </c>
      <c r="K63" s="71">
        <v>35.4</v>
      </c>
      <c r="L63" s="206"/>
      <c r="M63" s="123">
        <v>35.4</v>
      </c>
      <c r="N63" s="10"/>
      <c r="O63" s="12"/>
      <c r="P63" s="63"/>
      <c r="Q63" s="63"/>
      <c r="R63" s="63"/>
    </row>
    <row r="64" spans="1:18" ht="33.75" customHeight="1" x14ac:dyDescent="0.25">
      <c r="A64" s="32">
        <v>41</v>
      </c>
      <c r="B64" s="391" t="s">
        <v>95</v>
      </c>
      <c r="C64" s="392"/>
      <c r="D64" s="392"/>
      <c r="E64" s="392"/>
      <c r="F64" s="393"/>
      <c r="G64" s="32" t="s">
        <v>44</v>
      </c>
      <c r="H64" s="403"/>
      <c r="I64" s="19" t="s">
        <v>9</v>
      </c>
      <c r="J64" s="33">
        <v>25.34</v>
      </c>
      <c r="K64" s="71">
        <v>25.34</v>
      </c>
      <c r="L64" s="206"/>
      <c r="M64" s="123">
        <v>25.34</v>
      </c>
      <c r="N64" s="10"/>
      <c r="O64" s="12"/>
      <c r="P64" s="63"/>
      <c r="Q64" s="63"/>
      <c r="R64" s="63"/>
    </row>
    <row r="65" spans="1:18" ht="33.75" customHeight="1" x14ac:dyDescent="0.25">
      <c r="A65" s="32">
        <v>42</v>
      </c>
      <c r="B65" s="243" t="s">
        <v>58</v>
      </c>
      <c r="C65" s="264"/>
      <c r="D65" s="264"/>
      <c r="E65" s="264"/>
      <c r="F65" s="265"/>
      <c r="G65" s="16" t="s">
        <v>28</v>
      </c>
      <c r="H65" s="404"/>
      <c r="I65" s="17" t="s">
        <v>34</v>
      </c>
      <c r="J65" s="18">
        <v>18.809999999999999</v>
      </c>
      <c r="K65" s="18">
        <v>18.809999999999999</v>
      </c>
      <c r="L65" s="225"/>
      <c r="M65" s="18">
        <v>18.809999999999999</v>
      </c>
      <c r="N65" s="10"/>
      <c r="O65" s="12"/>
      <c r="P65" s="63"/>
      <c r="Q65" s="63"/>
      <c r="R65" s="63"/>
    </row>
    <row r="66" spans="1:18" x14ac:dyDescent="0.25">
      <c r="A66" s="32">
        <v>43</v>
      </c>
      <c r="B66" s="382" t="s">
        <v>57</v>
      </c>
      <c r="C66" s="383"/>
      <c r="D66" s="383"/>
      <c r="E66" s="383"/>
      <c r="F66" s="384"/>
      <c r="G66" s="370" t="s">
        <v>33</v>
      </c>
      <c r="H66" s="380" t="s">
        <v>78</v>
      </c>
      <c r="I66" s="32" t="s">
        <v>29</v>
      </c>
      <c r="J66" s="33">
        <v>24.5</v>
      </c>
      <c r="K66" s="71">
        <v>24.5</v>
      </c>
      <c r="L66" s="206"/>
      <c r="M66" s="123">
        <v>24.5</v>
      </c>
      <c r="N66" s="10"/>
      <c r="O66" s="12"/>
      <c r="P66" s="63"/>
      <c r="Q66" s="63"/>
      <c r="R66" s="63"/>
    </row>
    <row r="67" spans="1:18" x14ac:dyDescent="0.25">
      <c r="A67" s="32">
        <v>44</v>
      </c>
      <c r="B67" s="395"/>
      <c r="C67" s="396"/>
      <c r="D67" s="396"/>
      <c r="E67" s="396"/>
      <c r="F67" s="397"/>
      <c r="G67" s="370"/>
      <c r="H67" s="381"/>
      <c r="I67" s="32" t="s">
        <v>30</v>
      </c>
      <c r="J67" s="33">
        <v>27.56</v>
      </c>
      <c r="K67" s="71">
        <v>27.56</v>
      </c>
      <c r="L67" s="206"/>
      <c r="M67" s="123">
        <v>27.56</v>
      </c>
      <c r="N67" s="10"/>
      <c r="O67" s="12"/>
      <c r="P67" s="63"/>
      <c r="Q67" s="63"/>
      <c r="R67" s="63"/>
    </row>
    <row r="68" spans="1:18" x14ac:dyDescent="0.25">
      <c r="A68" s="32">
        <v>45</v>
      </c>
      <c r="B68" s="395"/>
      <c r="C68" s="396"/>
      <c r="D68" s="396"/>
      <c r="E68" s="396"/>
      <c r="F68" s="397"/>
      <c r="G68" s="370"/>
      <c r="H68" s="381"/>
      <c r="I68" s="32" t="s">
        <v>10</v>
      </c>
      <c r="J68" s="33">
        <v>47.67</v>
      </c>
      <c r="K68" s="71">
        <v>47.67</v>
      </c>
      <c r="L68" s="206"/>
      <c r="M68" s="123">
        <v>47.67</v>
      </c>
      <c r="N68" s="10"/>
      <c r="O68" s="12"/>
      <c r="P68" s="63"/>
      <c r="Q68" s="63"/>
      <c r="R68" s="63"/>
    </row>
    <row r="69" spans="1:18" x14ac:dyDescent="0.25">
      <c r="A69" s="32">
        <v>46</v>
      </c>
      <c r="B69" s="395"/>
      <c r="C69" s="396"/>
      <c r="D69" s="396"/>
      <c r="E69" s="396"/>
      <c r="F69" s="397"/>
      <c r="G69" s="370" t="s">
        <v>31</v>
      </c>
      <c r="H69" s="381"/>
      <c r="I69" s="32" t="s">
        <v>29</v>
      </c>
      <c r="J69" s="33">
        <v>22.05</v>
      </c>
      <c r="K69" s="71">
        <v>22.05</v>
      </c>
      <c r="L69" s="206"/>
      <c r="M69" s="123">
        <v>22.05</v>
      </c>
      <c r="N69" s="10"/>
      <c r="O69" s="12"/>
      <c r="P69" s="63"/>
      <c r="Q69" s="63"/>
      <c r="R69" s="63"/>
    </row>
    <row r="70" spans="1:18" x14ac:dyDescent="0.25">
      <c r="A70" s="32">
        <v>47</v>
      </c>
      <c r="B70" s="395"/>
      <c r="C70" s="396"/>
      <c r="D70" s="396"/>
      <c r="E70" s="396"/>
      <c r="F70" s="397"/>
      <c r="G70" s="370"/>
      <c r="H70" s="381"/>
      <c r="I70" s="32" t="s">
        <v>30</v>
      </c>
      <c r="J70" s="33">
        <v>24.5</v>
      </c>
      <c r="K70" s="71">
        <v>24.5</v>
      </c>
      <c r="L70" s="206"/>
      <c r="M70" s="123">
        <v>24.5</v>
      </c>
      <c r="N70" s="10"/>
      <c r="O70" s="12"/>
      <c r="P70" s="63"/>
      <c r="Q70" s="63"/>
      <c r="R70" s="63"/>
    </row>
    <row r="71" spans="1:18" x14ac:dyDescent="0.25">
      <c r="A71" s="32">
        <v>48</v>
      </c>
      <c r="B71" s="395"/>
      <c r="C71" s="396"/>
      <c r="D71" s="396"/>
      <c r="E71" s="396"/>
      <c r="F71" s="397"/>
      <c r="G71" s="370"/>
      <c r="H71" s="381"/>
      <c r="I71" s="32" t="s">
        <v>10</v>
      </c>
      <c r="J71" s="33">
        <v>41.41</v>
      </c>
      <c r="K71" s="71">
        <v>41.41</v>
      </c>
      <c r="L71" s="206"/>
      <c r="M71" s="123">
        <v>41.41</v>
      </c>
      <c r="N71" s="10"/>
      <c r="O71" s="12"/>
      <c r="P71" s="63"/>
      <c r="Q71" s="63"/>
      <c r="R71" s="63"/>
    </row>
    <row r="72" spans="1:18" x14ac:dyDescent="0.25">
      <c r="A72" s="32">
        <v>49</v>
      </c>
      <c r="B72" s="395"/>
      <c r="C72" s="396"/>
      <c r="D72" s="396"/>
      <c r="E72" s="396"/>
      <c r="F72" s="397"/>
      <c r="G72" s="370" t="s">
        <v>32</v>
      </c>
      <c r="H72" s="381"/>
      <c r="I72" s="32" t="s">
        <v>29</v>
      </c>
      <c r="J72" s="33">
        <v>19.59</v>
      </c>
      <c r="K72" s="71">
        <v>19.59</v>
      </c>
      <c r="L72" s="206"/>
      <c r="M72" s="123">
        <v>19.59</v>
      </c>
      <c r="N72" s="10"/>
      <c r="O72" s="12"/>
      <c r="P72" s="63"/>
      <c r="Q72" s="63"/>
      <c r="R72" s="63"/>
    </row>
    <row r="73" spans="1:18" x14ac:dyDescent="0.25">
      <c r="A73" s="32">
        <v>50</v>
      </c>
      <c r="B73" s="395"/>
      <c r="C73" s="396"/>
      <c r="D73" s="396"/>
      <c r="E73" s="396"/>
      <c r="F73" s="397"/>
      <c r="G73" s="405"/>
      <c r="H73" s="381"/>
      <c r="I73" s="32" t="s">
        <v>30</v>
      </c>
      <c r="J73" s="33">
        <v>29.4</v>
      </c>
      <c r="K73" s="71">
        <v>29.4</v>
      </c>
      <c r="L73" s="206"/>
      <c r="M73" s="123">
        <v>29.4</v>
      </c>
      <c r="N73" s="10"/>
      <c r="O73" s="12"/>
      <c r="P73" s="63"/>
      <c r="Q73" s="63"/>
      <c r="R73" s="63"/>
    </row>
    <row r="74" spans="1:18" x14ac:dyDescent="0.25">
      <c r="A74" s="32">
        <v>51</v>
      </c>
      <c r="B74" s="398"/>
      <c r="C74" s="399"/>
      <c r="D74" s="399"/>
      <c r="E74" s="399"/>
      <c r="F74" s="400"/>
      <c r="G74" s="405"/>
      <c r="H74" s="381"/>
      <c r="I74" s="32" t="s">
        <v>10</v>
      </c>
      <c r="J74" s="33">
        <v>35.53</v>
      </c>
      <c r="K74" s="71">
        <v>35.53</v>
      </c>
      <c r="L74" s="206"/>
      <c r="M74" s="123">
        <v>35.53</v>
      </c>
      <c r="N74" s="10"/>
      <c r="O74" s="12"/>
      <c r="P74" s="63"/>
      <c r="Q74" s="63"/>
      <c r="R74" s="63"/>
    </row>
    <row r="75" spans="1:18" ht="24.75" customHeight="1" x14ac:dyDescent="0.25">
      <c r="A75" s="32">
        <v>52</v>
      </c>
      <c r="B75" s="243" t="s">
        <v>58</v>
      </c>
      <c r="C75" s="264"/>
      <c r="D75" s="264"/>
      <c r="E75" s="264"/>
      <c r="F75" s="265"/>
      <c r="G75" s="20" t="s">
        <v>28</v>
      </c>
      <c r="H75" s="404"/>
      <c r="I75" s="17" t="s">
        <v>34</v>
      </c>
      <c r="J75" s="18">
        <v>18.62</v>
      </c>
      <c r="K75" s="18">
        <v>18.62</v>
      </c>
      <c r="L75" s="225"/>
      <c r="M75" s="18">
        <v>18.62</v>
      </c>
      <c r="N75" s="10"/>
      <c r="O75" s="12"/>
      <c r="P75" s="63"/>
      <c r="Q75" s="63"/>
      <c r="R75" s="63"/>
    </row>
    <row r="76" spans="1:18" ht="15" customHeight="1" x14ac:dyDescent="0.25">
      <c r="A76" s="51">
        <v>53</v>
      </c>
      <c r="B76" s="382" t="s">
        <v>66</v>
      </c>
      <c r="C76" s="383"/>
      <c r="D76" s="383"/>
      <c r="E76" s="383"/>
      <c r="F76" s="384"/>
      <c r="G76" s="370" t="s">
        <v>33</v>
      </c>
      <c r="H76" s="380" t="s">
        <v>23</v>
      </c>
      <c r="I76" s="49" t="s">
        <v>29</v>
      </c>
      <c r="J76" s="53">
        <v>22.29</v>
      </c>
      <c r="K76" s="71">
        <v>22.29</v>
      </c>
      <c r="L76" s="206"/>
      <c r="M76" s="123">
        <v>22.29</v>
      </c>
      <c r="N76" s="10"/>
      <c r="O76" s="12"/>
      <c r="P76" s="63"/>
      <c r="Q76" s="63"/>
      <c r="R76" s="63"/>
    </row>
    <row r="77" spans="1:18" ht="15" customHeight="1" x14ac:dyDescent="0.25">
      <c r="A77" s="51">
        <v>54</v>
      </c>
      <c r="B77" s="408"/>
      <c r="C77" s="418"/>
      <c r="D77" s="418"/>
      <c r="E77" s="418"/>
      <c r="F77" s="410"/>
      <c r="G77" s="370"/>
      <c r="H77" s="381"/>
      <c r="I77" s="49" t="s">
        <v>30</v>
      </c>
      <c r="J77" s="53">
        <v>25.11</v>
      </c>
      <c r="K77" s="71">
        <v>25.11</v>
      </c>
      <c r="L77" s="206"/>
      <c r="M77" s="123">
        <v>25.11</v>
      </c>
      <c r="N77" s="10"/>
      <c r="O77" s="12"/>
      <c r="P77" s="63"/>
      <c r="Q77" s="63"/>
      <c r="R77" s="63"/>
    </row>
    <row r="78" spans="1:18" ht="15" customHeight="1" x14ac:dyDescent="0.25">
      <c r="A78" s="51">
        <v>55</v>
      </c>
      <c r="B78" s="408"/>
      <c r="C78" s="418"/>
      <c r="D78" s="418"/>
      <c r="E78" s="418"/>
      <c r="F78" s="410"/>
      <c r="G78" s="370"/>
      <c r="H78" s="381"/>
      <c r="I78" s="49" t="s">
        <v>10</v>
      </c>
      <c r="J78" s="53">
        <v>38.89</v>
      </c>
      <c r="K78" s="71">
        <v>38.89</v>
      </c>
      <c r="L78" s="206"/>
      <c r="M78" s="123">
        <v>38.89</v>
      </c>
      <c r="N78" s="10"/>
      <c r="O78" s="12"/>
      <c r="P78" s="63"/>
      <c r="Q78" s="63"/>
      <c r="R78" s="63"/>
    </row>
    <row r="79" spans="1:18" ht="15" customHeight="1" x14ac:dyDescent="0.25">
      <c r="A79" s="51">
        <v>56</v>
      </c>
      <c r="B79" s="408"/>
      <c r="C79" s="418"/>
      <c r="D79" s="418"/>
      <c r="E79" s="418"/>
      <c r="F79" s="410"/>
      <c r="G79" s="370" t="s">
        <v>31</v>
      </c>
      <c r="H79" s="381"/>
      <c r="I79" s="49" t="s">
        <v>29</v>
      </c>
      <c r="J79" s="53">
        <v>20.21</v>
      </c>
      <c r="K79" s="71">
        <v>20.21</v>
      </c>
      <c r="L79" s="206"/>
      <c r="M79" s="123">
        <v>20.21</v>
      </c>
      <c r="N79" s="10"/>
      <c r="O79" s="12"/>
      <c r="P79" s="63"/>
      <c r="Q79" s="63"/>
      <c r="R79" s="63"/>
    </row>
    <row r="80" spans="1:18" ht="15" customHeight="1" x14ac:dyDescent="0.25">
      <c r="A80" s="51">
        <v>57</v>
      </c>
      <c r="B80" s="408"/>
      <c r="C80" s="418"/>
      <c r="D80" s="418"/>
      <c r="E80" s="418"/>
      <c r="F80" s="410"/>
      <c r="G80" s="370"/>
      <c r="H80" s="381"/>
      <c r="I80" s="49" t="s">
        <v>30</v>
      </c>
      <c r="J80" s="53">
        <v>22.66</v>
      </c>
      <c r="K80" s="71">
        <v>22.66</v>
      </c>
      <c r="L80" s="206"/>
      <c r="M80" s="123">
        <v>22.66</v>
      </c>
      <c r="N80" s="10"/>
      <c r="O80" s="12"/>
      <c r="P80" s="63"/>
      <c r="Q80" s="63"/>
      <c r="R80" s="63"/>
    </row>
    <row r="81" spans="1:18" ht="15" customHeight="1" x14ac:dyDescent="0.25">
      <c r="A81" s="51">
        <v>58</v>
      </c>
      <c r="B81" s="408"/>
      <c r="C81" s="418"/>
      <c r="D81" s="418"/>
      <c r="E81" s="418"/>
      <c r="F81" s="410"/>
      <c r="G81" s="370"/>
      <c r="H81" s="381"/>
      <c r="I81" s="49" t="s">
        <v>10</v>
      </c>
      <c r="J81" s="53">
        <v>34.950000000000003</v>
      </c>
      <c r="K81" s="71">
        <v>34.950000000000003</v>
      </c>
      <c r="L81" s="206"/>
      <c r="M81" s="123">
        <v>34.950000000000003</v>
      </c>
      <c r="N81" s="10"/>
      <c r="O81" s="12"/>
      <c r="P81" s="63"/>
      <c r="Q81" s="63"/>
      <c r="R81" s="63"/>
    </row>
    <row r="82" spans="1:18" ht="15" customHeight="1" x14ac:dyDescent="0.25">
      <c r="A82" s="51">
        <v>59</v>
      </c>
      <c r="B82" s="408"/>
      <c r="C82" s="418"/>
      <c r="D82" s="418"/>
      <c r="E82" s="418"/>
      <c r="F82" s="410"/>
      <c r="G82" s="370" t="s">
        <v>32</v>
      </c>
      <c r="H82" s="381"/>
      <c r="I82" s="49" t="s">
        <v>29</v>
      </c>
      <c r="J82" s="53">
        <v>19.989999999999998</v>
      </c>
      <c r="K82" s="71">
        <v>19.989999999999998</v>
      </c>
      <c r="L82" s="206"/>
      <c r="M82" s="123">
        <v>19.989999999999998</v>
      </c>
      <c r="N82" s="10"/>
      <c r="O82" s="12"/>
      <c r="P82" s="63"/>
      <c r="Q82" s="63"/>
      <c r="R82" s="63"/>
    </row>
    <row r="83" spans="1:18" ht="15" customHeight="1" x14ac:dyDescent="0.25">
      <c r="A83" s="51">
        <v>60</v>
      </c>
      <c r="B83" s="408"/>
      <c r="C83" s="418"/>
      <c r="D83" s="418"/>
      <c r="E83" s="418"/>
      <c r="F83" s="410"/>
      <c r="G83" s="370"/>
      <c r="H83" s="381"/>
      <c r="I83" s="49" t="s">
        <v>30</v>
      </c>
      <c r="J83" s="53">
        <v>19.59</v>
      </c>
      <c r="K83" s="71">
        <v>19.59</v>
      </c>
      <c r="L83" s="206"/>
      <c r="M83" s="123">
        <v>19.59</v>
      </c>
      <c r="N83" s="10"/>
      <c r="O83" s="12"/>
      <c r="P83" s="63"/>
      <c r="Q83" s="63"/>
      <c r="R83" s="63"/>
    </row>
    <row r="84" spans="1:18" ht="15" customHeight="1" x14ac:dyDescent="0.25">
      <c r="A84" s="51">
        <v>61</v>
      </c>
      <c r="B84" s="411"/>
      <c r="C84" s="412"/>
      <c r="D84" s="412"/>
      <c r="E84" s="412"/>
      <c r="F84" s="413"/>
      <c r="G84" s="370"/>
      <c r="H84" s="381"/>
      <c r="I84" s="49" t="s">
        <v>10</v>
      </c>
      <c r="J84" s="53">
        <v>31.87</v>
      </c>
      <c r="K84" s="71">
        <v>31.87</v>
      </c>
      <c r="L84" s="206"/>
      <c r="M84" s="123">
        <v>31.87</v>
      </c>
      <c r="N84" s="10"/>
      <c r="O84" s="12"/>
      <c r="P84" s="63"/>
      <c r="Q84" s="63"/>
      <c r="R84" s="63"/>
    </row>
    <row r="85" spans="1:18" ht="27" customHeight="1" x14ac:dyDescent="0.25">
      <c r="A85" s="51">
        <v>62</v>
      </c>
      <c r="B85" s="391" t="s">
        <v>70</v>
      </c>
      <c r="C85" s="392"/>
      <c r="D85" s="392"/>
      <c r="E85" s="392"/>
      <c r="F85" s="393"/>
      <c r="G85" s="51" t="s">
        <v>44</v>
      </c>
      <c r="H85" s="419"/>
      <c r="I85" s="21" t="s">
        <v>9</v>
      </c>
      <c r="J85" s="53">
        <v>25.09</v>
      </c>
      <c r="K85" s="71">
        <v>25.09</v>
      </c>
      <c r="L85" s="206"/>
      <c r="M85" s="123">
        <v>25.09</v>
      </c>
      <c r="N85" s="10"/>
      <c r="O85" s="12"/>
      <c r="P85" s="63"/>
      <c r="Q85" s="63"/>
      <c r="R85" s="63"/>
    </row>
    <row r="86" spans="1:18" s="54" customFormat="1" ht="26.25" customHeight="1" x14ac:dyDescent="0.25">
      <c r="A86" s="51">
        <v>63</v>
      </c>
      <c r="B86" s="243" t="s">
        <v>58</v>
      </c>
      <c r="C86" s="264"/>
      <c r="D86" s="264"/>
      <c r="E86" s="264"/>
      <c r="F86" s="265"/>
      <c r="G86" s="41" t="s">
        <v>28</v>
      </c>
      <c r="H86" s="419"/>
      <c r="I86" s="17" t="s">
        <v>34</v>
      </c>
      <c r="J86" s="18">
        <v>18.62</v>
      </c>
      <c r="K86" s="18">
        <v>18.62</v>
      </c>
      <c r="L86" s="225"/>
      <c r="M86" s="18">
        <v>18.62</v>
      </c>
      <c r="N86" s="10"/>
      <c r="O86" s="12"/>
      <c r="P86" s="63"/>
      <c r="Q86" s="63"/>
      <c r="R86" s="63"/>
    </row>
    <row r="87" spans="1:18" ht="27" customHeight="1" x14ac:dyDescent="0.25">
      <c r="A87" s="51">
        <v>64</v>
      </c>
      <c r="B87" s="243" t="s">
        <v>58</v>
      </c>
      <c r="C87" s="264"/>
      <c r="D87" s="264"/>
      <c r="E87" s="264"/>
      <c r="F87" s="265"/>
      <c r="G87" s="41" t="s">
        <v>61</v>
      </c>
      <c r="H87" s="420"/>
      <c r="I87" s="17" t="s">
        <v>34</v>
      </c>
      <c r="J87" s="18">
        <f>(J82+J83+J84+J86)/4</f>
        <v>22.517500000000002</v>
      </c>
      <c r="K87" s="18">
        <f>(K82+K83+K84+K86)/4</f>
        <v>22.517500000000002</v>
      </c>
      <c r="L87" s="225"/>
      <c r="M87" s="18">
        <f>(M82+M83+M84+M86)/4</f>
        <v>22.517500000000002</v>
      </c>
      <c r="N87" s="10"/>
      <c r="O87" s="12"/>
      <c r="P87" s="63"/>
      <c r="Q87" s="63"/>
      <c r="R87" s="63"/>
    </row>
    <row r="88" spans="1:18" s="24" customFormat="1" ht="15.75" customHeight="1" x14ac:dyDescent="0.25">
      <c r="A88" s="417" t="s">
        <v>67</v>
      </c>
      <c r="B88" s="417"/>
      <c r="C88" s="417"/>
      <c r="D88" s="417"/>
      <c r="E88" s="417"/>
      <c r="F88" s="417"/>
      <c r="G88" s="417"/>
      <c r="H88" s="417"/>
      <c r="I88" s="417"/>
      <c r="J88" s="417"/>
      <c r="K88" s="73"/>
      <c r="L88" s="223"/>
      <c r="M88" s="121"/>
      <c r="N88" s="97"/>
      <c r="O88" s="12"/>
      <c r="P88" s="63"/>
      <c r="Q88" s="81"/>
      <c r="R88" s="81"/>
    </row>
    <row r="89" spans="1:18" ht="15" customHeight="1" x14ac:dyDescent="0.25">
      <c r="A89" s="52">
        <v>65</v>
      </c>
      <c r="B89" s="382" t="s">
        <v>71</v>
      </c>
      <c r="C89" s="406"/>
      <c r="D89" s="406"/>
      <c r="E89" s="406"/>
      <c r="F89" s="407"/>
      <c r="G89" s="414" t="s">
        <v>33</v>
      </c>
      <c r="H89" s="380" t="s">
        <v>36</v>
      </c>
      <c r="I89" s="52" t="s">
        <v>29</v>
      </c>
      <c r="J89" s="53">
        <v>45.35</v>
      </c>
      <c r="K89" s="71">
        <v>45.35</v>
      </c>
      <c r="L89" s="206"/>
      <c r="M89" s="123">
        <v>45.35</v>
      </c>
      <c r="N89" s="10"/>
      <c r="O89" s="12"/>
      <c r="P89" s="63"/>
      <c r="Q89" s="63"/>
      <c r="R89" s="63"/>
    </row>
    <row r="90" spans="1:18" ht="15" customHeight="1" x14ac:dyDescent="0.25">
      <c r="A90" s="51">
        <v>66</v>
      </c>
      <c r="B90" s="408"/>
      <c r="C90" s="409"/>
      <c r="D90" s="409"/>
      <c r="E90" s="409"/>
      <c r="F90" s="410"/>
      <c r="G90" s="415"/>
      <c r="H90" s="381"/>
      <c r="I90" s="51" t="s">
        <v>30</v>
      </c>
      <c r="J90" s="53">
        <v>70.709999999999994</v>
      </c>
      <c r="K90" s="71">
        <v>70.709999999999994</v>
      </c>
      <c r="L90" s="206"/>
      <c r="M90" s="123">
        <v>70.709999999999994</v>
      </c>
      <c r="N90" s="10"/>
      <c r="O90" s="12"/>
      <c r="P90" s="63"/>
      <c r="Q90" s="63"/>
      <c r="R90" s="63"/>
    </row>
    <row r="91" spans="1:18" ht="15" customHeight="1" x14ac:dyDescent="0.25">
      <c r="A91" s="52">
        <v>67</v>
      </c>
      <c r="B91" s="408"/>
      <c r="C91" s="409"/>
      <c r="D91" s="409"/>
      <c r="E91" s="409"/>
      <c r="F91" s="410"/>
      <c r="G91" s="415"/>
      <c r="H91" s="381"/>
      <c r="I91" s="51" t="s">
        <v>10</v>
      </c>
      <c r="J91" s="53">
        <v>116.06</v>
      </c>
      <c r="K91" s="71">
        <v>116.06</v>
      </c>
      <c r="L91" s="206"/>
      <c r="M91" s="123">
        <v>116.06</v>
      </c>
      <c r="N91" s="10"/>
      <c r="O91" s="12"/>
      <c r="P91" s="63"/>
      <c r="Q91" s="63"/>
      <c r="R91" s="63"/>
    </row>
    <row r="92" spans="1:18" ht="15" customHeight="1" x14ac:dyDescent="0.25">
      <c r="A92" s="51">
        <v>68</v>
      </c>
      <c r="B92" s="408"/>
      <c r="C92" s="409"/>
      <c r="D92" s="409"/>
      <c r="E92" s="409"/>
      <c r="F92" s="410"/>
      <c r="G92" s="415" t="s">
        <v>31</v>
      </c>
      <c r="H92" s="381"/>
      <c r="I92" s="51" t="s">
        <v>29</v>
      </c>
      <c r="J92" s="53">
        <v>40.69</v>
      </c>
      <c r="K92" s="71">
        <v>40.69</v>
      </c>
      <c r="L92" s="206"/>
      <c r="M92" s="123">
        <v>40.69</v>
      </c>
      <c r="N92" s="10"/>
      <c r="O92" s="12"/>
      <c r="P92" s="63"/>
      <c r="Q92" s="63"/>
      <c r="R92" s="63"/>
    </row>
    <row r="93" spans="1:18" ht="15" customHeight="1" x14ac:dyDescent="0.25">
      <c r="A93" s="52">
        <v>69</v>
      </c>
      <c r="B93" s="408"/>
      <c r="C93" s="409"/>
      <c r="D93" s="409"/>
      <c r="E93" s="409"/>
      <c r="F93" s="410"/>
      <c r="G93" s="415"/>
      <c r="H93" s="381"/>
      <c r="I93" s="22" t="s">
        <v>30</v>
      </c>
      <c r="J93" s="53">
        <v>64.03</v>
      </c>
      <c r="K93" s="71">
        <v>64.03</v>
      </c>
      <c r="L93" s="206"/>
      <c r="M93" s="123">
        <v>64.03</v>
      </c>
      <c r="N93" s="10"/>
      <c r="O93" s="12"/>
      <c r="P93" s="63"/>
      <c r="Q93" s="63"/>
      <c r="R93" s="63"/>
    </row>
    <row r="94" spans="1:18" ht="15" customHeight="1" x14ac:dyDescent="0.25">
      <c r="A94" s="51">
        <v>70</v>
      </c>
      <c r="B94" s="408"/>
      <c r="C94" s="409"/>
      <c r="D94" s="409"/>
      <c r="E94" s="409"/>
      <c r="F94" s="410"/>
      <c r="G94" s="415"/>
      <c r="H94" s="381"/>
      <c r="I94" s="51" t="s">
        <v>10</v>
      </c>
      <c r="J94" s="53">
        <v>105.39</v>
      </c>
      <c r="K94" s="71">
        <v>105.39</v>
      </c>
      <c r="L94" s="206"/>
      <c r="M94" s="123">
        <v>105.39</v>
      </c>
      <c r="N94" s="10"/>
      <c r="O94" s="12"/>
      <c r="P94" s="63"/>
      <c r="Q94" s="63"/>
      <c r="R94" s="63"/>
    </row>
    <row r="95" spans="1:18" ht="15" customHeight="1" x14ac:dyDescent="0.25">
      <c r="A95" s="52">
        <v>71</v>
      </c>
      <c r="B95" s="408"/>
      <c r="C95" s="409"/>
      <c r="D95" s="409"/>
      <c r="E95" s="409"/>
      <c r="F95" s="410"/>
      <c r="G95" s="415" t="s">
        <v>32</v>
      </c>
      <c r="H95" s="381"/>
      <c r="I95" s="51" t="s">
        <v>29</v>
      </c>
      <c r="J95" s="53">
        <v>33.35</v>
      </c>
      <c r="K95" s="71">
        <v>33.35</v>
      </c>
      <c r="L95" s="206"/>
      <c r="M95" s="123">
        <v>33.35</v>
      </c>
      <c r="N95" s="10"/>
      <c r="O95" s="12"/>
      <c r="P95" s="63"/>
      <c r="Q95" s="63"/>
      <c r="R95" s="63"/>
    </row>
    <row r="96" spans="1:18" ht="15" customHeight="1" x14ac:dyDescent="0.25">
      <c r="A96" s="51">
        <v>72</v>
      </c>
      <c r="B96" s="408"/>
      <c r="C96" s="409"/>
      <c r="D96" s="409"/>
      <c r="E96" s="409"/>
      <c r="F96" s="410"/>
      <c r="G96" s="415"/>
      <c r="H96" s="381"/>
      <c r="I96" s="51" t="s">
        <v>30</v>
      </c>
      <c r="J96" s="53">
        <v>52.03</v>
      </c>
      <c r="K96" s="71">
        <v>52.03</v>
      </c>
      <c r="L96" s="206"/>
      <c r="M96" s="123">
        <v>52.03</v>
      </c>
      <c r="N96" s="10"/>
      <c r="O96" s="12"/>
      <c r="P96" s="63"/>
      <c r="Q96" s="63"/>
      <c r="R96" s="63"/>
    </row>
    <row r="97" spans="1:18" ht="15" customHeight="1" x14ac:dyDescent="0.25">
      <c r="A97" s="52">
        <v>73</v>
      </c>
      <c r="B97" s="408"/>
      <c r="C97" s="409"/>
      <c r="D97" s="409"/>
      <c r="E97" s="409"/>
      <c r="F97" s="410"/>
      <c r="G97" s="415"/>
      <c r="H97" s="381"/>
      <c r="I97" s="51" t="s">
        <v>10</v>
      </c>
      <c r="J97" s="53">
        <v>86.71</v>
      </c>
      <c r="K97" s="71">
        <v>86.71</v>
      </c>
      <c r="L97" s="206"/>
      <c r="M97" s="123">
        <v>86.71</v>
      </c>
      <c r="N97" s="10"/>
      <c r="O97" s="12"/>
      <c r="P97" s="63"/>
      <c r="Q97" s="63"/>
      <c r="R97" s="63"/>
    </row>
    <row r="98" spans="1:18" ht="18" customHeight="1" x14ac:dyDescent="0.25">
      <c r="A98" s="52">
        <v>74</v>
      </c>
      <c r="B98" s="411"/>
      <c r="C98" s="412"/>
      <c r="D98" s="412"/>
      <c r="E98" s="412"/>
      <c r="F98" s="413"/>
      <c r="G98" s="56" t="s">
        <v>28</v>
      </c>
      <c r="H98" s="416"/>
      <c r="I98" s="56" t="s">
        <v>34</v>
      </c>
      <c r="J98" s="57">
        <v>187.98</v>
      </c>
      <c r="K98" s="57">
        <v>187.98</v>
      </c>
      <c r="L98" s="226"/>
      <c r="M98" s="57">
        <v>187.98</v>
      </c>
      <c r="N98" s="10"/>
      <c r="O98" s="12"/>
      <c r="P98" s="63"/>
      <c r="Q98" s="63"/>
      <c r="R98" s="63"/>
    </row>
  </sheetData>
  <mergeCells count="96">
    <mergeCell ref="H5:I5"/>
    <mergeCell ref="R4:R6"/>
    <mergeCell ref="N27:N29"/>
    <mergeCell ref="K12:K13"/>
    <mergeCell ref="K14:K15"/>
    <mergeCell ref="K4:K6"/>
    <mergeCell ref="N4:N6"/>
    <mergeCell ref="O4:O6"/>
    <mergeCell ref="P4:P6"/>
    <mergeCell ref="Q4:Q6"/>
    <mergeCell ref="N12:N13"/>
    <mergeCell ref="O12:O13"/>
    <mergeCell ref="N14:N15"/>
    <mergeCell ref="O14:O15"/>
    <mergeCell ref="A9:J9"/>
    <mergeCell ref="A16:J16"/>
    <mergeCell ref="A17:J17"/>
    <mergeCell ref="A14:A15"/>
    <mergeCell ref="B14:F15"/>
    <mergeCell ref="G14:G15"/>
    <mergeCell ref="I14:I15"/>
    <mergeCell ref="J14:J15"/>
    <mergeCell ref="H14:H15"/>
    <mergeCell ref="B20:F23"/>
    <mergeCell ref="G20:G21"/>
    <mergeCell ref="H20:H23"/>
    <mergeCell ref="G22:G23"/>
    <mergeCell ref="B18:F19"/>
    <mergeCell ref="H18:H19"/>
    <mergeCell ref="A30:J30"/>
    <mergeCell ref="G42:G44"/>
    <mergeCell ref="A24:J24"/>
    <mergeCell ref="A25:J25"/>
    <mergeCell ref="A27:A29"/>
    <mergeCell ref="B27:F29"/>
    <mergeCell ref="G27:G29"/>
    <mergeCell ref="I27:I29"/>
    <mergeCell ref="G37:G39"/>
    <mergeCell ref="B40:F40"/>
    <mergeCell ref="H31:H41"/>
    <mergeCell ref="B31:F39"/>
    <mergeCell ref="B41:F41"/>
    <mergeCell ref="H66:H75"/>
    <mergeCell ref="G69:G71"/>
    <mergeCell ref="B89:F98"/>
    <mergeCell ref="G89:G91"/>
    <mergeCell ref="H89:H98"/>
    <mergeCell ref="G92:G94"/>
    <mergeCell ref="G95:G97"/>
    <mergeCell ref="G72:G74"/>
    <mergeCell ref="B75:F75"/>
    <mergeCell ref="B86:F86"/>
    <mergeCell ref="A88:J88"/>
    <mergeCell ref="B76:F84"/>
    <mergeCell ref="G76:G78"/>
    <mergeCell ref="H76:H87"/>
    <mergeCell ref="G79:G81"/>
    <mergeCell ref="G82:G84"/>
    <mergeCell ref="B85:F85"/>
    <mergeCell ref="B87:F87"/>
    <mergeCell ref="B1:F1"/>
    <mergeCell ref="B66:F74"/>
    <mergeCell ref="G66:G68"/>
    <mergeCell ref="A53:J53"/>
    <mergeCell ref="B54:F54"/>
    <mergeCell ref="B55:F63"/>
    <mergeCell ref="G55:G57"/>
    <mergeCell ref="H55:H65"/>
    <mergeCell ref="G58:G60"/>
    <mergeCell ref="G61:G63"/>
    <mergeCell ref="B64:F64"/>
    <mergeCell ref="B65:F65"/>
    <mergeCell ref="G31:G33"/>
    <mergeCell ref="G34:G36"/>
    <mergeCell ref="B52:F52"/>
    <mergeCell ref="H42:H52"/>
    <mergeCell ref="B42:F50"/>
    <mergeCell ref="G45:G47"/>
    <mergeCell ref="G48:G50"/>
    <mergeCell ref="B51:F51"/>
    <mergeCell ref="M4:M6"/>
    <mergeCell ref="M12:M13"/>
    <mergeCell ref="M14:M15"/>
    <mergeCell ref="I2:K2"/>
    <mergeCell ref="I3:K3"/>
    <mergeCell ref="I12:I13"/>
    <mergeCell ref="J12:J13"/>
    <mergeCell ref="A6:J6"/>
    <mergeCell ref="A7:J7"/>
    <mergeCell ref="A8:J8"/>
    <mergeCell ref="B11:F11"/>
    <mergeCell ref="H12:H13"/>
    <mergeCell ref="A12:A13"/>
    <mergeCell ref="B12:F13"/>
    <mergeCell ref="G12:G13"/>
    <mergeCell ref="H4:I4"/>
  </mergeCells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  <rowBreaks count="1" manualBreakCount="1">
    <brk id="52" max="10" man="1"/>
  </rowBreaks>
  <colBreaks count="1" manualBreakCount="1">
    <brk id="13" min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оригинал ниж раб.</vt:lpstr>
      <vt:lpstr>оригинал пром раб.</vt:lpstr>
      <vt:lpstr>оригинал  рабочий вар. верх</vt:lpstr>
      <vt:lpstr>'оригинал  рабочий вар. верх'!Область_печати</vt:lpstr>
      <vt:lpstr>'оригинал ниж раб.'!Область_печати</vt:lpstr>
      <vt:lpstr>'оригинал пром раб.'!Область_печати</vt:lpstr>
    </vt:vector>
  </TitlesOfParts>
  <Company>Zaslavskoe lesnichestvo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Pomles</dc:creator>
  <cp:lastModifiedBy>User</cp:lastModifiedBy>
  <cp:lastPrinted>2022-09-30T06:22:51Z</cp:lastPrinted>
  <dcterms:created xsi:type="dcterms:W3CDTF">2019-07-01T08:22:18Z</dcterms:created>
  <dcterms:modified xsi:type="dcterms:W3CDTF">2022-10-07T06:16:02Z</dcterms:modified>
</cp:coreProperties>
</file>